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T20CupCareerRecs" sheetId="1" r:id="rId1"/>
  </sheets>
  <definedNames>
    <definedName name="_xlnm.Print_Area" localSheetId="0">'T20CupCareerRecs'!$A$1:$P$108</definedName>
  </definedNames>
  <calcPr fullCalcOnLoad="1"/>
</workbook>
</file>

<file path=xl/sharedStrings.xml><?xml version="1.0" encoding="utf-8"?>
<sst xmlns="http://schemas.openxmlformats.org/spreadsheetml/2006/main" count="732" uniqueCount="176">
  <si>
    <t>Runs</t>
  </si>
  <si>
    <t>-</t>
  </si>
  <si>
    <t>AR White</t>
  </si>
  <si>
    <t>JNK Shannon</t>
  </si>
  <si>
    <t>RME McCarthy</t>
  </si>
  <si>
    <t>Z Rushe</t>
  </si>
  <si>
    <t>R White</t>
  </si>
  <si>
    <t>E Layard</t>
  </si>
  <si>
    <t>RJ McCurry</t>
  </si>
  <si>
    <t>J McClurkin</t>
  </si>
  <si>
    <t>NJ Russell</t>
  </si>
  <si>
    <t>Imad Wasim</t>
  </si>
  <si>
    <t>S Bunting</t>
  </si>
  <si>
    <t>EO Moleon</t>
  </si>
  <si>
    <t>B McGavock</t>
  </si>
  <si>
    <t>117no</t>
  </si>
  <si>
    <t>15no</t>
  </si>
  <si>
    <t>Matches</t>
  </si>
  <si>
    <t>Ave</t>
  </si>
  <si>
    <t>HS</t>
  </si>
  <si>
    <t>50s</t>
  </si>
  <si>
    <t>Wks</t>
  </si>
  <si>
    <t>BB</t>
  </si>
  <si>
    <t>Econ</t>
  </si>
  <si>
    <t>3-14</t>
  </si>
  <si>
    <t>30s</t>
  </si>
  <si>
    <t>2-22</t>
  </si>
  <si>
    <t>2-7</t>
  </si>
  <si>
    <t>2-13</t>
  </si>
  <si>
    <t>3wI</t>
  </si>
  <si>
    <t>Inns</t>
  </si>
  <si>
    <t>Overs</t>
  </si>
  <si>
    <t>A Acharya</t>
  </si>
  <si>
    <t>G Brown</t>
  </si>
  <si>
    <t>RJ Sheard</t>
  </si>
  <si>
    <t>JM Stevenson</t>
  </si>
  <si>
    <t>C Brome</t>
  </si>
  <si>
    <t>10no</t>
  </si>
  <si>
    <t>1-29</t>
  </si>
  <si>
    <t>0no</t>
  </si>
  <si>
    <t>M Delaney</t>
  </si>
  <si>
    <t>2-8</t>
  </si>
  <si>
    <t>AK Dhareula</t>
  </si>
  <si>
    <t>CS Kirk</t>
  </si>
  <si>
    <t>RW Kirk</t>
  </si>
  <si>
    <t>RD McCann</t>
  </si>
  <si>
    <t>13no</t>
  </si>
  <si>
    <t>2-10</t>
  </si>
  <si>
    <t>64no</t>
  </si>
  <si>
    <t>1-15</t>
  </si>
  <si>
    <t>NC Hamilton</t>
  </si>
  <si>
    <t>Farooq Iqbal</t>
  </si>
  <si>
    <t>2-17</t>
  </si>
  <si>
    <t>C Livingstone</t>
  </si>
  <si>
    <t>M Maxwell</t>
  </si>
  <si>
    <t>JS McCabe</t>
  </si>
  <si>
    <t>J Morrow</t>
  </si>
  <si>
    <t>35no</t>
  </si>
  <si>
    <t>2-19</t>
  </si>
  <si>
    <t>D Reed</t>
  </si>
  <si>
    <t>2-14</t>
  </si>
  <si>
    <t>D Jacobs</t>
  </si>
  <si>
    <t>D Moffett</t>
  </si>
  <si>
    <t>11no</t>
  </si>
  <si>
    <t>B Wylie</t>
  </si>
  <si>
    <t>J Blakiston Houston</t>
  </si>
  <si>
    <t>1no</t>
  </si>
  <si>
    <t>J Campbell</t>
  </si>
  <si>
    <t>ND Carson</t>
  </si>
  <si>
    <t>W Dale</t>
  </si>
  <si>
    <t>2no</t>
  </si>
  <si>
    <t>DJ Graham</t>
  </si>
  <si>
    <t>26no</t>
  </si>
  <si>
    <t>29no</t>
  </si>
  <si>
    <t>5-30</t>
  </si>
  <si>
    <t>R Heasley</t>
  </si>
  <si>
    <t>D van Wyk</t>
  </si>
  <si>
    <t>1-28</t>
  </si>
  <si>
    <t>P Clark</t>
  </si>
  <si>
    <t>3-16</t>
  </si>
  <si>
    <t>JH Walsh</t>
  </si>
  <si>
    <t>SG Wells</t>
  </si>
  <si>
    <t>R West</t>
  </si>
  <si>
    <t>SG Price</t>
  </si>
  <si>
    <t>AM Booley</t>
  </si>
  <si>
    <t>2-20</t>
  </si>
  <si>
    <t>3-8</t>
  </si>
  <si>
    <t>CR Johnson</t>
  </si>
  <si>
    <t>39no</t>
  </si>
  <si>
    <t>SD Karayiannis</t>
  </si>
  <si>
    <t>6no</t>
  </si>
  <si>
    <t>3-6</t>
  </si>
  <si>
    <t>J Black</t>
  </si>
  <si>
    <t>N Gill</t>
  </si>
  <si>
    <t>B Haggerty</t>
  </si>
  <si>
    <t>1-21</t>
  </si>
  <si>
    <t>2-26</t>
  </si>
  <si>
    <t>W McCully</t>
  </si>
  <si>
    <t>9no</t>
  </si>
  <si>
    <t>C Siller</t>
  </si>
  <si>
    <t>INSTONIANS  CC  1st XI   RECORDS</t>
  </si>
  <si>
    <t>TAJ Luke</t>
  </si>
  <si>
    <t>BD McNamara</t>
  </si>
  <si>
    <t>LM McNamara</t>
  </si>
  <si>
    <t>1-9</t>
  </si>
  <si>
    <t>R Nurse</t>
  </si>
  <si>
    <t>1-22</t>
  </si>
  <si>
    <t>4-5</t>
  </si>
  <si>
    <t>Check Totals</t>
  </si>
  <si>
    <t>RRC Johnson</t>
  </si>
  <si>
    <t>4-26</t>
  </si>
  <si>
    <t>PJ Dolaghan</t>
  </si>
  <si>
    <t>4-23</t>
  </si>
  <si>
    <t>SWK Shannon</t>
  </si>
  <si>
    <t>Nikolai Smith</t>
  </si>
  <si>
    <t>Nathan Smith</t>
  </si>
  <si>
    <t>J Theron</t>
  </si>
  <si>
    <t>2-42</t>
  </si>
  <si>
    <t>M Warke</t>
  </si>
  <si>
    <t>Totals</t>
  </si>
  <si>
    <t xml:space="preserve">     ∞</t>
  </si>
  <si>
    <t>JW Magee</t>
  </si>
  <si>
    <t>20no</t>
  </si>
  <si>
    <t xml:space="preserve">Not </t>
  </si>
  <si>
    <t>Outs</t>
  </si>
  <si>
    <t>M Humphreys</t>
  </si>
  <si>
    <t>4-14</t>
  </si>
  <si>
    <t>M Commins</t>
  </si>
  <si>
    <t>43no</t>
  </si>
  <si>
    <t>SC Getkate</t>
  </si>
  <si>
    <t>1-51</t>
  </si>
  <si>
    <t>JM Hunter</t>
  </si>
  <si>
    <t>J Manley</t>
  </si>
  <si>
    <t>3-25</t>
  </si>
  <si>
    <t>GRK McKinley</t>
  </si>
  <si>
    <t>JHA Metcalfe</t>
  </si>
  <si>
    <t>OG Metcalfe</t>
  </si>
  <si>
    <t>U Minhas</t>
  </si>
  <si>
    <t>1-41</t>
  </si>
  <si>
    <t>BJ Rose</t>
  </si>
  <si>
    <t>2 Cent +</t>
  </si>
  <si>
    <t>MB Peak</t>
  </si>
  <si>
    <t>M Poskitt</t>
  </si>
  <si>
    <t>1-17</t>
  </si>
  <si>
    <t>58no</t>
  </si>
  <si>
    <t>RAW Ellerby</t>
  </si>
  <si>
    <t>HJW Ellerby</t>
  </si>
  <si>
    <t>1c+0</t>
  </si>
  <si>
    <t>JM Dickson</t>
  </si>
  <si>
    <t>73no</t>
  </si>
  <si>
    <t>JA Lambert</t>
  </si>
  <si>
    <t>2-6</t>
  </si>
  <si>
    <t>C Carmichael</t>
  </si>
  <si>
    <t>N Cole</t>
  </si>
  <si>
    <t>4no</t>
  </si>
  <si>
    <t>1-14</t>
  </si>
  <si>
    <t>2-23</t>
  </si>
  <si>
    <t>AHD Ly</t>
  </si>
  <si>
    <t>5-14</t>
  </si>
  <si>
    <t>C Robertson</t>
  </si>
  <si>
    <t>4-19</t>
  </si>
  <si>
    <t>JA Rose</t>
  </si>
  <si>
    <t>M Aahil</t>
  </si>
  <si>
    <t>3no</t>
  </si>
  <si>
    <t>BPJ Beattie</t>
  </si>
  <si>
    <t>RJ Craigan</t>
  </si>
  <si>
    <t>1-7</t>
  </si>
  <si>
    <t>Daniel Rose</t>
  </si>
  <si>
    <t>4-9</t>
  </si>
  <si>
    <t>T20 Cup Career Records  -  2005-23</t>
  </si>
  <si>
    <t>84no</t>
  </si>
  <si>
    <t>S Dadswell</t>
  </si>
  <si>
    <t>1-11</t>
  </si>
  <si>
    <t>1c+6</t>
  </si>
  <si>
    <t>33no</t>
  </si>
  <si>
    <t>2-16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</si>
</sst>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CG Times (W1)"/>
      <family val="0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16" fontId="5" fillId="0" borderId="0" xfId="0" applyNumberFormat="1" applyFont="1" applyAlignment="1" quotePrefix="1">
      <alignment horizontal="center"/>
    </xf>
    <xf numFmtId="2" fontId="11" fillId="0" borderId="0" xfId="0" applyNumberFormat="1" applyFont="1" applyAlignment="1" quotePrefix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center"/>
    </xf>
    <xf numFmtId="164" fontId="5" fillId="0" borderId="0" xfId="0" applyNumberFormat="1" applyFont="1" applyAlignment="1" quotePrefix="1">
      <alignment horizontal="center"/>
    </xf>
    <xf numFmtId="16" fontId="5" fillId="0" borderId="0" xfId="0" applyNumberFormat="1" applyFont="1" applyAlignment="1" quotePrefix="1">
      <alignment horizontal="right"/>
    </xf>
    <xf numFmtId="1" fontId="5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 quotePrefix="1">
      <alignment horizontal="righ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1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11" fillId="0" borderId="0" xfId="0" applyNumberFormat="1" applyFont="1" applyAlignment="1" quotePrefix="1">
      <alignment horizontal="right"/>
    </xf>
    <xf numFmtId="2" fontId="11" fillId="0" borderId="0" xfId="0" applyNumberFormat="1" applyFont="1" applyAlignment="1" quotePrefix="1">
      <alignment horizontal="center"/>
    </xf>
    <xf numFmtId="164" fontId="11" fillId="0" borderId="0" xfId="0" applyNumberFormat="1" applyFont="1" applyAlignment="1" quotePrefix="1">
      <alignment horizontal="right"/>
    </xf>
    <xf numFmtId="164" fontId="5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A62" sqref="A62:IV62"/>
    </sheetView>
  </sheetViews>
  <sheetFormatPr defaultColWidth="9.140625" defaultRowHeight="12.75"/>
  <cols>
    <col min="1" max="1" width="15.140625" style="3" customWidth="1"/>
    <col min="2" max="2" width="7.140625" style="4" customWidth="1"/>
    <col min="3" max="4" width="4.7109375" style="4" customWidth="1"/>
    <col min="5" max="5" width="5.57421875" style="5" customWidth="1"/>
    <col min="6" max="6" width="5.28125" style="5" customWidth="1"/>
    <col min="7" max="7" width="5.8515625" style="5" customWidth="1"/>
    <col min="8" max="8" width="4.57421875" style="5" customWidth="1"/>
    <col min="9" max="9" width="4.00390625" style="5" customWidth="1"/>
    <col min="10" max="10" width="6.8515625" style="5" customWidth="1"/>
    <col min="11" max="11" width="4.421875" style="5" customWidth="1"/>
    <col min="12" max="12" width="5.8515625" style="5" customWidth="1"/>
    <col min="13" max="13" width="5.57421875" style="5" customWidth="1"/>
    <col min="14" max="14" width="6.140625" style="4" customWidth="1"/>
    <col min="15" max="15" width="4.57421875" style="3" customWidth="1"/>
    <col min="16" max="16" width="4.8515625" style="3" customWidth="1"/>
    <col min="17" max="16384" width="9.140625" style="3" customWidth="1"/>
  </cols>
  <sheetData>
    <row r="1" spans="2:4" ht="19.5" customHeight="1">
      <c r="B1" s="3"/>
      <c r="C1" s="20" t="s">
        <v>100</v>
      </c>
      <c r="D1" s="20"/>
    </row>
    <row r="2" ht="9" customHeight="1"/>
    <row r="3" spans="3:12" ht="17.25" customHeight="1">
      <c r="C3" s="21" t="s">
        <v>169</v>
      </c>
      <c r="D3" s="21"/>
      <c r="E3" s="11"/>
      <c r="F3" s="11"/>
      <c r="G3" s="11"/>
      <c r="H3" s="11"/>
      <c r="I3" s="11"/>
      <c r="J3" s="11"/>
      <c r="K3" s="11"/>
      <c r="L3" s="11"/>
    </row>
    <row r="4" spans="3:12" ht="4.5" customHeight="1">
      <c r="C4" s="21"/>
      <c r="D4" s="21"/>
      <c r="E4" s="11"/>
      <c r="F4" s="11"/>
      <c r="G4" s="11"/>
      <c r="H4" s="11"/>
      <c r="I4" s="11"/>
      <c r="J4" s="11"/>
      <c r="K4" s="11"/>
      <c r="L4" s="11"/>
    </row>
    <row r="5" ht="12" customHeight="1">
      <c r="D5" s="23" t="s">
        <v>123</v>
      </c>
    </row>
    <row r="6" spans="2:16" ht="14.25" customHeight="1">
      <c r="B6" s="16" t="s">
        <v>17</v>
      </c>
      <c r="C6" s="17" t="s">
        <v>30</v>
      </c>
      <c r="D6" s="16" t="s">
        <v>124</v>
      </c>
      <c r="E6" s="17" t="s">
        <v>0</v>
      </c>
      <c r="F6" s="17" t="s">
        <v>18</v>
      </c>
      <c r="G6" s="17" t="s">
        <v>19</v>
      </c>
      <c r="H6" s="17" t="s">
        <v>20</v>
      </c>
      <c r="I6" s="18" t="s">
        <v>25</v>
      </c>
      <c r="J6" s="17" t="s">
        <v>31</v>
      </c>
      <c r="K6" s="17" t="s">
        <v>21</v>
      </c>
      <c r="L6" s="17" t="s">
        <v>0</v>
      </c>
      <c r="M6" s="17" t="s">
        <v>18</v>
      </c>
      <c r="N6" s="17" t="s">
        <v>22</v>
      </c>
      <c r="O6" s="16" t="s">
        <v>29</v>
      </c>
      <c r="P6" s="17" t="s">
        <v>23</v>
      </c>
    </row>
    <row r="7" spans="9:15" ht="9" customHeight="1">
      <c r="I7" s="6"/>
      <c r="N7" s="5"/>
      <c r="O7" s="4"/>
    </row>
    <row r="8" spans="1:16" ht="13.5" customHeight="1">
      <c r="A8" s="1" t="s">
        <v>162</v>
      </c>
      <c r="B8" s="13">
        <v>3</v>
      </c>
      <c r="C8" s="13">
        <v>2</v>
      </c>
      <c r="D8" s="13">
        <v>1</v>
      </c>
      <c r="E8" s="14">
        <v>3</v>
      </c>
      <c r="F8" s="14">
        <v>3</v>
      </c>
      <c r="G8" s="14" t="s">
        <v>163</v>
      </c>
      <c r="H8" s="14" t="s">
        <v>1</v>
      </c>
      <c r="I8" s="24" t="s">
        <v>1</v>
      </c>
      <c r="J8" s="15">
        <v>4</v>
      </c>
      <c r="K8" s="14">
        <v>0</v>
      </c>
      <c r="L8" s="14">
        <v>24</v>
      </c>
      <c r="M8" s="14" t="s">
        <v>1</v>
      </c>
      <c r="N8" s="14" t="s">
        <v>1</v>
      </c>
      <c r="O8" s="13" t="s">
        <v>1</v>
      </c>
      <c r="P8" s="27">
        <f>L8/J8</f>
        <v>6</v>
      </c>
    </row>
    <row r="9" spans="1:17" ht="13.5" customHeight="1">
      <c r="A9" s="1" t="s">
        <v>32</v>
      </c>
      <c r="B9" s="13">
        <v>1</v>
      </c>
      <c r="C9" s="13" t="s">
        <v>1</v>
      </c>
      <c r="D9" s="13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24" t="s">
        <v>1</v>
      </c>
      <c r="J9" s="14" t="s">
        <v>1</v>
      </c>
      <c r="K9" s="14" t="s">
        <v>1</v>
      </c>
      <c r="L9" s="14" t="s">
        <v>1</v>
      </c>
      <c r="M9" s="14" t="s">
        <v>1</v>
      </c>
      <c r="N9" s="14" t="s">
        <v>1</v>
      </c>
      <c r="O9" s="13" t="s">
        <v>1</v>
      </c>
      <c r="P9" s="25" t="s">
        <v>1</v>
      </c>
      <c r="Q9" s="5"/>
    </row>
    <row r="10" spans="1:17" ht="13.5" customHeight="1">
      <c r="A10" s="1" t="s">
        <v>164</v>
      </c>
      <c r="B10" s="13">
        <v>3</v>
      </c>
      <c r="C10" s="13">
        <v>2</v>
      </c>
      <c r="D10" s="13">
        <v>2</v>
      </c>
      <c r="E10" s="14">
        <v>25</v>
      </c>
      <c r="F10" s="26" t="s">
        <v>120</v>
      </c>
      <c r="G10" s="14" t="s">
        <v>46</v>
      </c>
      <c r="H10" s="14" t="s">
        <v>1</v>
      </c>
      <c r="I10" s="2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3" t="s">
        <v>1</v>
      </c>
      <c r="P10" s="25" t="s">
        <v>1</v>
      </c>
      <c r="Q10" s="5"/>
    </row>
    <row r="11" spans="1:16" ht="12.75" customHeight="1">
      <c r="A11" s="1" t="s">
        <v>92</v>
      </c>
      <c r="B11" s="13">
        <v>2</v>
      </c>
      <c r="C11" s="13">
        <v>2</v>
      </c>
      <c r="D11" s="13">
        <v>1</v>
      </c>
      <c r="E11" s="14">
        <v>12</v>
      </c>
      <c r="F11" s="15">
        <v>12</v>
      </c>
      <c r="G11" s="14" t="s">
        <v>63</v>
      </c>
      <c r="H11" s="14" t="s">
        <v>1</v>
      </c>
      <c r="I11" s="24" t="s">
        <v>1</v>
      </c>
      <c r="J11" s="14" t="s">
        <v>1</v>
      </c>
      <c r="K11" s="14" t="s">
        <v>1</v>
      </c>
      <c r="L11" s="14" t="s">
        <v>1</v>
      </c>
      <c r="M11" s="14" t="s">
        <v>1</v>
      </c>
      <c r="N11" s="14" t="s">
        <v>1</v>
      </c>
      <c r="O11" s="13" t="s">
        <v>1</v>
      </c>
      <c r="P11" s="25" t="s">
        <v>1</v>
      </c>
    </row>
    <row r="12" spans="1:16" ht="13.5" customHeight="1">
      <c r="A12" s="42" t="s">
        <v>65</v>
      </c>
      <c r="B12" s="13">
        <v>1</v>
      </c>
      <c r="C12" s="13">
        <v>1</v>
      </c>
      <c r="D12" s="13">
        <v>1</v>
      </c>
      <c r="E12" s="14">
        <v>1</v>
      </c>
      <c r="F12" s="26" t="s">
        <v>120</v>
      </c>
      <c r="G12" s="14" t="s">
        <v>66</v>
      </c>
      <c r="H12" s="14" t="s">
        <v>1</v>
      </c>
      <c r="I12" s="24" t="s">
        <v>1</v>
      </c>
      <c r="J12" s="27">
        <v>4</v>
      </c>
      <c r="K12" s="14">
        <v>0</v>
      </c>
      <c r="L12" s="14">
        <v>31</v>
      </c>
      <c r="M12" s="14" t="s">
        <v>1</v>
      </c>
      <c r="N12" s="14" t="s">
        <v>1</v>
      </c>
      <c r="O12" s="13" t="s">
        <v>1</v>
      </c>
      <c r="P12" s="27">
        <f>L12/J12</f>
        <v>7.75</v>
      </c>
    </row>
    <row r="13" spans="1:16" ht="13.5" customHeight="1">
      <c r="A13" s="1" t="s">
        <v>84</v>
      </c>
      <c r="B13" s="13">
        <v>3</v>
      </c>
      <c r="C13" s="13" t="s">
        <v>1</v>
      </c>
      <c r="D13" s="13" t="s">
        <v>1</v>
      </c>
      <c r="E13" s="13" t="s">
        <v>1</v>
      </c>
      <c r="F13" s="14" t="s">
        <v>1</v>
      </c>
      <c r="G13" s="14" t="s">
        <v>1</v>
      </c>
      <c r="H13" s="14" t="s">
        <v>1</v>
      </c>
      <c r="I13" s="24" t="s">
        <v>1</v>
      </c>
      <c r="J13" s="15">
        <v>10</v>
      </c>
      <c r="K13" s="14">
        <v>4</v>
      </c>
      <c r="L13" s="14">
        <v>49</v>
      </c>
      <c r="M13" s="15">
        <f>L13/K13</f>
        <v>12.25</v>
      </c>
      <c r="N13" s="28" t="s">
        <v>85</v>
      </c>
      <c r="O13" s="13" t="s">
        <v>1</v>
      </c>
      <c r="P13" s="27">
        <f>L13/J13</f>
        <v>4.9</v>
      </c>
    </row>
    <row r="14" spans="1:16" ht="13.5" customHeight="1">
      <c r="A14" s="1" t="s">
        <v>36</v>
      </c>
      <c r="B14" s="13">
        <v>2</v>
      </c>
      <c r="C14" s="13">
        <v>2</v>
      </c>
      <c r="D14" s="13">
        <v>1</v>
      </c>
      <c r="E14" s="14">
        <v>18</v>
      </c>
      <c r="F14" s="15">
        <v>18</v>
      </c>
      <c r="G14" s="28" t="s">
        <v>37</v>
      </c>
      <c r="H14" s="14" t="s">
        <v>1</v>
      </c>
      <c r="I14" s="24" t="s">
        <v>1</v>
      </c>
      <c r="J14" s="15">
        <v>5</v>
      </c>
      <c r="K14" s="14">
        <v>1</v>
      </c>
      <c r="L14" s="14">
        <v>37</v>
      </c>
      <c r="M14" s="15">
        <f>IF(L14="","",L14/K14)</f>
        <v>37</v>
      </c>
      <c r="N14" s="28" t="s">
        <v>38</v>
      </c>
      <c r="O14" s="29" t="s">
        <v>1</v>
      </c>
      <c r="P14" s="27">
        <f>L14/J14</f>
        <v>7.4</v>
      </c>
    </row>
    <row r="15" spans="1:17" ht="13.5" customHeight="1">
      <c r="A15" s="1" t="s">
        <v>33</v>
      </c>
      <c r="B15" s="13">
        <v>2</v>
      </c>
      <c r="C15" s="13">
        <v>1</v>
      </c>
      <c r="D15" s="13">
        <v>1</v>
      </c>
      <c r="E15" s="14">
        <v>0</v>
      </c>
      <c r="F15" s="46" t="s">
        <v>120</v>
      </c>
      <c r="G15" s="14" t="s">
        <v>39</v>
      </c>
      <c r="H15" s="14" t="s">
        <v>1</v>
      </c>
      <c r="I15" s="24" t="s">
        <v>1</v>
      </c>
      <c r="J15" s="15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3" t="s">
        <v>1</v>
      </c>
      <c r="P15" s="30" t="s">
        <v>1</v>
      </c>
      <c r="Q15" s="5"/>
    </row>
    <row r="16" spans="1:16" ht="13.5" customHeight="1">
      <c r="A16" s="1" t="s">
        <v>12</v>
      </c>
      <c r="B16" s="13">
        <v>20</v>
      </c>
      <c r="C16" s="13">
        <v>11</v>
      </c>
      <c r="D16" s="13">
        <v>0</v>
      </c>
      <c r="E16" s="14">
        <v>135</v>
      </c>
      <c r="F16" s="15">
        <v>11.3</v>
      </c>
      <c r="G16" s="14">
        <v>31</v>
      </c>
      <c r="H16" s="14" t="s">
        <v>1</v>
      </c>
      <c r="I16" s="24">
        <v>1</v>
      </c>
      <c r="J16" s="15">
        <v>58.4</v>
      </c>
      <c r="K16" s="14">
        <v>19</v>
      </c>
      <c r="L16" s="14">
        <v>419</v>
      </c>
      <c r="M16" s="15">
        <f>IF(L16="","",L16/K16)</f>
        <v>22.05263157894737</v>
      </c>
      <c r="N16" s="31" t="s">
        <v>110</v>
      </c>
      <c r="O16" s="32">
        <v>2</v>
      </c>
      <c r="P16" s="27">
        <f>L16/58.66</f>
        <v>7.142857142857143</v>
      </c>
    </row>
    <row r="17" spans="1:16" ht="13.5" customHeight="1">
      <c r="A17" s="1" t="s">
        <v>67</v>
      </c>
      <c r="B17" s="13">
        <v>3</v>
      </c>
      <c r="C17" s="13" t="s">
        <v>1</v>
      </c>
      <c r="D17" s="13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24" t="s">
        <v>1</v>
      </c>
      <c r="J17" s="27">
        <v>2</v>
      </c>
      <c r="K17" s="14">
        <v>0</v>
      </c>
      <c r="L17" s="14">
        <v>10</v>
      </c>
      <c r="M17" s="14" t="s">
        <v>1</v>
      </c>
      <c r="N17" s="14" t="s">
        <v>1</v>
      </c>
      <c r="O17" s="13" t="s">
        <v>1</v>
      </c>
      <c r="P17" s="27">
        <f>L17/J17</f>
        <v>5</v>
      </c>
    </row>
    <row r="18" spans="1:16" ht="13.5" customHeight="1">
      <c r="A18" s="1" t="s">
        <v>152</v>
      </c>
      <c r="B18" s="13">
        <v>9</v>
      </c>
      <c r="C18" s="13">
        <v>9</v>
      </c>
      <c r="D18" s="13">
        <v>2</v>
      </c>
      <c r="E18" s="14">
        <v>271</v>
      </c>
      <c r="F18" s="15">
        <f>271/7</f>
        <v>38.714285714285715</v>
      </c>
      <c r="G18" s="14" t="s">
        <v>170</v>
      </c>
      <c r="H18" s="14">
        <v>2</v>
      </c>
      <c r="I18" s="24">
        <v>1</v>
      </c>
      <c r="J18" s="27">
        <v>6</v>
      </c>
      <c r="K18" s="14">
        <v>1</v>
      </c>
      <c r="L18" s="14">
        <v>47</v>
      </c>
      <c r="M18" s="15">
        <v>47</v>
      </c>
      <c r="N18" s="28" t="s">
        <v>49</v>
      </c>
      <c r="O18" s="13" t="s">
        <v>1</v>
      </c>
      <c r="P18" s="27">
        <f>L18/J18</f>
        <v>7.833333333333333</v>
      </c>
    </row>
    <row r="19" spans="1:16" ht="13.5" customHeight="1">
      <c r="A19" s="1" t="s">
        <v>68</v>
      </c>
      <c r="B19" s="13">
        <v>6</v>
      </c>
      <c r="C19" s="13">
        <v>6</v>
      </c>
      <c r="D19" s="13">
        <v>0</v>
      </c>
      <c r="E19" s="14">
        <v>92</v>
      </c>
      <c r="F19" s="15">
        <v>15.3</v>
      </c>
      <c r="G19" s="14">
        <v>33</v>
      </c>
      <c r="H19" s="14" t="s">
        <v>1</v>
      </c>
      <c r="I19" s="24">
        <v>1</v>
      </c>
      <c r="J19" s="15">
        <v>12</v>
      </c>
      <c r="K19" s="14">
        <v>4</v>
      </c>
      <c r="L19" s="14">
        <v>73</v>
      </c>
      <c r="M19" s="15">
        <f>L19/K19</f>
        <v>18.25</v>
      </c>
      <c r="N19" s="28" t="s">
        <v>41</v>
      </c>
      <c r="O19" s="13" t="s">
        <v>1</v>
      </c>
      <c r="P19" s="27">
        <f>L19/J19</f>
        <v>6.083333333333333</v>
      </c>
    </row>
    <row r="20" spans="1:16" ht="13.5" customHeight="1">
      <c r="A20" s="1" t="s">
        <v>78</v>
      </c>
      <c r="B20" s="13">
        <v>7</v>
      </c>
      <c r="C20" s="13" t="s">
        <v>1</v>
      </c>
      <c r="D20" s="13" t="s">
        <v>1</v>
      </c>
      <c r="E20" s="14" t="s">
        <v>1</v>
      </c>
      <c r="F20" s="14" t="s">
        <v>1</v>
      </c>
      <c r="G20" s="14" t="s">
        <v>1</v>
      </c>
      <c r="H20" s="14" t="s">
        <v>1</v>
      </c>
      <c r="I20" s="24" t="s">
        <v>1</v>
      </c>
      <c r="J20" s="15">
        <v>26</v>
      </c>
      <c r="K20" s="14">
        <v>9</v>
      </c>
      <c r="L20" s="14">
        <v>146</v>
      </c>
      <c r="M20" s="15">
        <f>L20/K20</f>
        <v>16.22222222222222</v>
      </c>
      <c r="N20" s="28" t="s">
        <v>26</v>
      </c>
      <c r="O20" s="13" t="s">
        <v>1</v>
      </c>
      <c r="P20" s="27">
        <f aca="true" t="shared" si="0" ref="P20:P43">L20/J20</f>
        <v>5.615384615384615</v>
      </c>
    </row>
    <row r="21" spans="1:16" ht="13.5" customHeight="1">
      <c r="A21" s="1" t="s">
        <v>153</v>
      </c>
      <c r="B21" s="13">
        <v>4</v>
      </c>
      <c r="C21" s="13">
        <v>2</v>
      </c>
      <c r="D21" s="13">
        <v>1</v>
      </c>
      <c r="E21" s="14">
        <v>5</v>
      </c>
      <c r="F21" s="15">
        <v>5</v>
      </c>
      <c r="G21" s="14" t="s">
        <v>154</v>
      </c>
      <c r="H21" s="14" t="s">
        <v>1</v>
      </c>
      <c r="I21" s="24" t="s">
        <v>1</v>
      </c>
      <c r="J21" s="15">
        <v>3</v>
      </c>
      <c r="K21" s="14">
        <v>1</v>
      </c>
      <c r="L21" s="14">
        <v>28</v>
      </c>
      <c r="M21" s="15">
        <v>28</v>
      </c>
      <c r="N21" s="28" t="s">
        <v>155</v>
      </c>
      <c r="O21" s="13" t="s">
        <v>1</v>
      </c>
      <c r="P21" s="27">
        <f t="shared" si="0"/>
        <v>9.333333333333334</v>
      </c>
    </row>
    <row r="22" spans="1:16" ht="13.5" customHeight="1">
      <c r="A22" s="1" t="s">
        <v>127</v>
      </c>
      <c r="B22" s="13">
        <v>6</v>
      </c>
      <c r="C22" s="13">
        <v>6</v>
      </c>
      <c r="D22" s="13">
        <v>2</v>
      </c>
      <c r="E22" s="14">
        <v>135</v>
      </c>
      <c r="F22" s="14">
        <v>33.8</v>
      </c>
      <c r="G22" s="14" t="s">
        <v>128</v>
      </c>
      <c r="H22" s="14" t="s">
        <v>1</v>
      </c>
      <c r="I22" s="24">
        <v>2</v>
      </c>
      <c r="J22" s="15" t="s">
        <v>1</v>
      </c>
      <c r="K22" s="14" t="s">
        <v>1</v>
      </c>
      <c r="L22" s="14" t="s">
        <v>1</v>
      </c>
      <c r="M22" s="14" t="s">
        <v>1</v>
      </c>
      <c r="N22" s="14" t="s">
        <v>1</v>
      </c>
      <c r="O22" s="13" t="s">
        <v>1</v>
      </c>
      <c r="P22" s="30" t="s">
        <v>1</v>
      </c>
    </row>
    <row r="23" spans="1:16" ht="13.5" customHeight="1">
      <c r="A23" s="1" t="s">
        <v>165</v>
      </c>
      <c r="B23" s="13">
        <v>1</v>
      </c>
      <c r="C23" s="13" t="s">
        <v>1</v>
      </c>
      <c r="D23" s="13" t="s">
        <v>1</v>
      </c>
      <c r="E23" s="14" t="s">
        <v>1</v>
      </c>
      <c r="F23" s="14" t="s">
        <v>1</v>
      </c>
      <c r="G23" s="14" t="s">
        <v>1</v>
      </c>
      <c r="H23" s="14" t="s">
        <v>1</v>
      </c>
      <c r="I23" s="24" t="s">
        <v>1</v>
      </c>
      <c r="J23" s="15">
        <v>3</v>
      </c>
      <c r="K23" s="14">
        <v>1</v>
      </c>
      <c r="L23" s="14">
        <v>7</v>
      </c>
      <c r="M23" s="15">
        <v>7</v>
      </c>
      <c r="N23" s="28" t="s">
        <v>166</v>
      </c>
      <c r="O23" s="13" t="s">
        <v>1</v>
      </c>
      <c r="P23" s="27">
        <f t="shared" si="0"/>
        <v>2.3333333333333335</v>
      </c>
    </row>
    <row r="24" spans="1:16" ht="13.5" customHeight="1">
      <c r="A24" s="1" t="s">
        <v>171</v>
      </c>
      <c r="B24" s="13">
        <v>3</v>
      </c>
      <c r="C24" s="13">
        <v>3</v>
      </c>
      <c r="D24" s="13">
        <v>0</v>
      </c>
      <c r="E24" s="14">
        <v>90</v>
      </c>
      <c r="F24" s="14">
        <v>30</v>
      </c>
      <c r="G24" s="14">
        <v>51</v>
      </c>
      <c r="H24" s="14">
        <v>1</v>
      </c>
      <c r="I24" s="24">
        <v>1</v>
      </c>
      <c r="J24" s="15">
        <v>11</v>
      </c>
      <c r="K24" s="14">
        <v>3</v>
      </c>
      <c r="L24" s="14">
        <v>96</v>
      </c>
      <c r="M24" s="15">
        <v>32</v>
      </c>
      <c r="N24" s="28" t="s">
        <v>172</v>
      </c>
      <c r="O24" s="13" t="s">
        <v>1</v>
      </c>
      <c r="P24" s="27">
        <f t="shared" si="0"/>
        <v>8.727272727272727</v>
      </c>
    </row>
    <row r="25" spans="1:16" ht="13.5" customHeight="1">
      <c r="A25" s="1" t="s">
        <v>69</v>
      </c>
      <c r="B25" s="13">
        <v>10</v>
      </c>
      <c r="C25" s="13">
        <v>1</v>
      </c>
      <c r="D25" s="13">
        <v>1</v>
      </c>
      <c r="E25" s="14">
        <v>2</v>
      </c>
      <c r="F25" s="46" t="s">
        <v>120</v>
      </c>
      <c r="G25" s="14" t="s">
        <v>70</v>
      </c>
      <c r="H25" s="14" t="s">
        <v>1</v>
      </c>
      <c r="I25" s="24" t="s">
        <v>1</v>
      </c>
      <c r="J25" s="27">
        <v>29.5</v>
      </c>
      <c r="K25" s="14">
        <v>12</v>
      </c>
      <c r="L25" s="14">
        <v>196</v>
      </c>
      <c r="M25" s="15">
        <f>L25/K25</f>
        <v>16.333333333333332</v>
      </c>
      <c r="N25" s="28" t="s">
        <v>86</v>
      </c>
      <c r="O25" s="13">
        <v>1</v>
      </c>
      <c r="P25" s="27">
        <f>L25/(179/6)</f>
        <v>6.5698324022346375</v>
      </c>
    </row>
    <row r="26" spans="1:16" ht="13.5" customHeight="1">
      <c r="A26" s="1" t="s">
        <v>40</v>
      </c>
      <c r="B26" s="13">
        <v>1</v>
      </c>
      <c r="C26" s="13" t="s">
        <v>1</v>
      </c>
      <c r="D26" s="13" t="s">
        <v>1</v>
      </c>
      <c r="E26" s="14" t="s">
        <v>1</v>
      </c>
      <c r="F26" s="14" t="s">
        <v>1</v>
      </c>
      <c r="G26" s="14" t="s">
        <v>1</v>
      </c>
      <c r="H26" s="14" t="s">
        <v>1</v>
      </c>
      <c r="I26" s="24" t="s">
        <v>1</v>
      </c>
      <c r="J26" s="15">
        <v>4</v>
      </c>
      <c r="K26" s="14">
        <v>2</v>
      </c>
      <c r="L26" s="14">
        <v>8</v>
      </c>
      <c r="M26" s="15">
        <f>IF(L26="","",L26/K26)</f>
        <v>4</v>
      </c>
      <c r="N26" s="28" t="s">
        <v>41</v>
      </c>
      <c r="O26" s="25" t="s">
        <v>1</v>
      </c>
      <c r="P26" s="27">
        <f t="shared" si="0"/>
        <v>2</v>
      </c>
    </row>
    <row r="27" spans="1:16" ht="13.5" customHeight="1">
      <c r="A27" s="1" t="s">
        <v>42</v>
      </c>
      <c r="B27" s="13">
        <v>4</v>
      </c>
      <c r="C27" s="13">
        <v>2</v>
      </c>
      <c r="D27" s="13">
        <v>0</v>
      </c>
      <c r="E27" s="14">
        <v>1</v>
      </c>
      <c r="F27" s="15">
        <v>0.5</v>
      </c>
      <c r="G27" s="14">
        <v>1</v>
      </c>
      <c r="H27" s="14" t="s">
        <v>1</v>
      </c>
      <c r="I27" s="24" t="s">
        <v>1</v>
      </c>
      <c r="J27" s="15">
        <v>7</v>
      </c>
      <c r="K27" s="14">
        <v>4</v>
      </c>
      <c r="L27" s="14">
        <v>37</v>
      </c>
      <c r="M27" s="15">
        <f>L27/K27</f>
        <v>9.25</v>
      </c>
      <c r="N27" s="28" t="s">
        <v>60</v>
      </c>
      <c r="O27" s="13" t="s">
        <v>1</v>
      </c>
      <c r="P27" s="27">
        <f t="shared" si="0"/>
        <v>5.285714285714286</v>
      </c>
    </row>
    <row r="28" spans="1:16" ht="13.5" customHeight="1">
      <c r="A28" s="1" t="s">
        <v>148</v>
      </c>
      <c r="B28" s="13">
        <v>10</v>
      </c>
      <c r="C28" s="13">
        <v>10</v>
      </c>
      <c r="D28" s="13">
        <v>2</v>
      </c>
      <c r="E28" s="14">
        <v>192</v>
      </c>
      <c r="F28" s="15">
        <f>192/8</f>
        <v>24</v>
      </c>
      <c r="G28" s="14" t="s">
        <v>149</v>
      </c>
      <c r="H28" s="14">
        <v>2</v>
      </c>
      <c r="I28" s="24" t="s">
        <v>1</v>
      </c>
      <c r="J28" s="14" t="s">
        <v>1</v>
      </c>
      <c r="K28" s="14" t="s">
        <v>1</v>
      </c>
      <c r="L28" s="14" t="s">
        <v>1</v>
      </c>
      <c r="M28" s="14" t="s">
        <v>1</v>
      </c>
      <c r="N28" s="14" t="s">
        <v>1</v>
      </c>
      <c r="O28" s="13" t="s">
        <v>1</v>
      </c>
      <c r="P28" s="25" t="s">
        <v>1</v>
      </c>
    </row>
    <row r="29" spans="1:16" ht="13.5" customHeight="1">
      <c r="A29" s="1" t="s">
        <v>111</v>
      </c>
      <c r="B29" s="13">
        <v>1</v>
      </c>
      <c r="C29" s="13" t="s">
        <v>1</v>
      </c>
      <c r="D29" s="13" t="s">
        <v>1</v>
      </c>
      <c r="E29" s="14" t="s">
        <v>1</v>
      </c>
      <c r="F29" s="15" t="s">
        <v>1</v>
      </c>
      <c r="G29" s="14" t="s">
        <v>1</v>
      </c>
      <c r="H29" s="14" t="s">
        <v>1</v>
      </c>
      <c r="I29" s="24" t="s">
        <v>1</v>
      </c>
      <c r="J29" s="14" t="s">
        <v>1</v>
      </c>
      <c r="K29" s="14" t="s">
        <v>1</v>
      </c>
      <c r="L29" s="14" t="s">
        <v>1</v>
      </c>
      <c r="M29" s="14" t="s">
        <v>1</v>
      </c>
      <c r="N29" s="14" t="s">
        <v>1</v>
      </c>
      <c r="O29" s="13" t="s">
        <v>1</v>
      </c>
      <c r="P29" s="25" t="s">
        <v>1</v>
      </c>
    </row>
    <row r="30" spans="1:16" ht="13.5" customHeight="1">
      <c r="A30" s="1" t="s">
        <v>146</v>
      </c>
      <c r="B30" s="13">
        <v>1</v>
      </c>
      <c r="C30" s="13" t="s">
        <v>1</v>
      </c>
      <c r="D30" s="13" t="s">
        <v>1</v>
      </c>
      <c r="E30" s="14" t="s">
        <v>1</v>
      </c>
      <c r="F30" s="15" t="s">
        <v>1</v>
      </c>
      <c r="G30" s="14" t="s">
        <v>1</v>
      </c>
      <c r="H30" s="14" t="s">
        <v>1</v>
      </c>
      <c r="I30" s="24" t="s">
        <v>1</v>
      </c>
      <c r="J30" s="14" t="s">
        <v>1</v>
      </c>
      <c r="K30" s="14" t="s">
        <v>1</v>
      </c>
      <c r="L30" s="14" t="s">
        <v>1</v>
      </c>
      <c r="M30" s="14" t="s">
        <v>1</v>
      </c>
      <c r="N30" s="14" t="s">
        <v>1</v>
      </c>
      <c r="O30" s="13" t="s">
        <v>1</v>
      </c>
      <c r="P30" s="25" t="s">
        <v>1</v>
      </c>
    </row>
    <row r="31" spans="1:16" ht="13.5" customHeight="1">
      <c r="A31" s="1" t="s">
        <v>145</v>
      </c>
      <c r="B31" s="13">
        <v>5</v>
      </c>
      <c r="C31" s="13">
        <v>3</v>
      </c>
      <c r="D31" s="13">
        <v>0</v>
      </c>
      <c r="E31" s="14">
        <v>36</v>
      </c>
      <c r="F31" s="15">
        <v>12</v>
      </c>
      <c r="G31" s="14">
        <v>23</v>
      </c>
      <c r="H31" s="14" t="s">
        <v>1</v>
      </c>
      <c r="I31" s="24" t="s">
        <v>1</v>
      </c>
      <c r="J31" s="14" t="s">
        <v>1</v>
      </c>
      <c r="K31" s="14" t="s">
        <v>1</v>
      </c>
      <c r="L31" s="14" t="s">
        <v>1</v>
      </c>
      <c r="M31" s="14" t="s">
        <v>1</v>
      </c>
      <c r="N31" s="14" t="s">
        <v>1</v>
      </c>
      <c r="O31" s="13" t="s">
        <v>1</v>
      </c>
      <c r="P31" s="25" t="s">
        <v>1</v>
      </c>
    </row>
    <row r="32" spans="1:16" ht="13.5" customHeight="1">
      <c r="A32" s="1" t="s">
        <v>129</v>
      </c>
      <c r="B32" s="13">
        <v>35</v>
      </c>
      <c r="C32" s="13">
        <v>34</v>
      </c>
      <c r="D32" s="13">
        <v>8</v>
      </c>
      <c r="E32" s="14">
        <v>982</v>
      </c>
      <c r="F32" s="15">
        <f>982/26</f>
        <v>37.76923076923077</v>
      </c>
      <c r="G32" s="14">
        <v>111</v>
      </c>
      <c r="H32" s="28" t="s">
        <v>173</v>
      </c>
      <c r="I32" s="24">
        <v>5</v>
      </c>
      <c r="J32" s="27">
        <v>107.4</v>
      </c>
      <c r="K32" s="14">
        <v>26</v>
      </c>
      <c r="L32" s="14">
        <v>683</v>
      </c>
      <c r="M32" s="15">
        <f>L32/K32</f>
        <v>26.26923076923077</v>
      </c>
      <c r="N32" s="28" t="s">
        <v>79</v>
      </c>
      <c r="O32" s="13">
        <v>3</v>
      </c>
      <c r="P32" s="27">
        <f>L32/107.4</f>
        <v>6.359404096834264</v>
      </c>
    </row>
    <row r="33" spans="1:16" ht="13.5" customHeight="1">
      <c r="A33" s="1" t="s">
        <v>93</v>
      </c>
      <c r="B33" s="13">
        <v>1</v>
      </c>
      <c r="C33" s="13" t="s">
        <v>1</v>
      </c>
      <c r="D33" s="13" t="s">
        <v>1</v>
      </c>
      <c r="E33" s="14" t="s">
        <v>1</v>
      </c>
      <c r="F33" s="14" t="s">
        <v>1</v>
      </c>
      <c r="G33" s="14" t="s">
        <v>1</v>
      </c>
      <c r="H33" s="14" t="s">
        <v>1</v>
      </c>
      <c r="I33" s="24" t="s">
        <v>1</v>
      </c>
      <c r="J33" s="15">
        <v>3</v>
      </c>
      <c r="K33" s="14">
        <v>0</v>
      </c>
      <c r="L33" s="14">
        <v>12</v>
      </c>
      <c r="M33" s="15" t="s">
        <v>1</v>
      </c>
      <c r="N33" s="14" t="s">
        <v>1</v>
      </c>
      <c r="O33" s="13" t="s">
        <v>1</v>
      </c>
      <c r="P33" s="27">
        <f t="shared" si="0"/>
        <v>4</v>
      </c>
    </row>
    <row r="34" spans="1:16" ht="13.5" customHeight="1">
      <c r="A34" s="1" t="s">
        <v>71</v>
      </c>
      <c r="B34" s="13">
        <v>4</v>
      </c>
      <c r="C34" s="13">
        <v>2</v>
      </c>
      <c r="D34" s="13">
        <v>1</v>
      </c>
      <c r="E34" s="14">
        <v>33</v>
      </c>
      <c r="F34" s="15">
        <v>33</v>
      </c>
      <c r="G34" s="14" t="s">
        <v>72</v>
      </c>
      <c r="H34" s="14" t="s">
        <v>1</v>
      </c>
      <c r="I34" s="24" t="s">
        <v>1</v>
      </c>
      <c r="J34" s="27">
        <v>4</v>
      </c>
      <c r="K34" s="14">
        <v>0</v>
      </c>
      <c r="L34" s="14">
        <v>42</v>
      </c>
      <c r="M34" s="14" t="s">
        <v>1</v>
      </c>
      <c r="N34" s="14" t="s">
        <v>1</v>
      </c>
      <c r="O34" s="13" t="s">
        <v>1</v>
      </c>
      <c r="P34" s="27">
        <f t="shared" si="0"/>
        <v>10.5</v>
      </c>
    </row>
    <row r="35" spans="1:16" ht="13.5" customHeight="1">
      <c r="A35" s="1" t="s">
        <v>94</v>
      </c>
      <c r="B35" s="13">
        <v>2</v>
      </c>
      <c r="C35" s="13">
        <v>2</v>
      </c>
      <c r="D35" s="13">
        <v>0</v>
      </c>
      <c r="E35" s="14">
        <v>1</v>
      </c>
      <c r="F35" s="14">
        <v>0.5</v>
      </c>
      <c r="G35" s="14">
        <v>1</v>
      </c>
      <c r="H35" s="14" t="s">
        <v>1</v>
      </c>
      <c r="I35" s="24" t="s">
        <v>1</v>
      </c>
      <c r="J35" s="15">
        <v>3</v>
      </c>
      <c r="K35" s="14">
        <v>1</v>
      </c>
      <c r="L35" s="14">
        <v>21</v>
      </c>
      <c r="M35" s="15">
        <f aca="true" t="shared" si="1" ref="M35:M40">L35/K35</f>
        <v>21</v>
      </c>
      <c r="N35" s="28" t="s">
        <v>95</v>
      </c>
      <c r="O35" s="13" t="s">
        <v>1</v>
      </c>
      <c r="P35" s="27">
        <f>L35/J35</f>
        <v>7</v>
      </c>
    </row>
    <row r="36" spans="1:16" ht="13.5" customHeight="1">
      <c r="A36" s="1" t="s">
        <v>50</v>
      </c>
      <c r="B36" s="13">
        <v>8</v>
      </c>
      <c r="C36" s="13">
        <v>7</v>
      </c>
      <c r="D36" s="13">
        <v>2</v>
      </c>
      <c r="E36" s="14">
        <v>121</v>
      </c>
      <c r="F36" s="15">
        <v>24.2</v>
      </c>
      <c r="G36" s="14" t="s">
        <v>73</v>
      </c>
      <c r="H36" s="14" t="s">
        <v>1</v>
      </c>
      <c r="I36" s="24" t="s">
        <v>1</v>
      </c>
      <c r="J36" s="15">
        <v>21</v>
      </c>
      <c r="K36" s="14">
        <v>8</v>
      </c>
      <c r="L36" s="14">
        <v>132</v>
      </c>
      <c r="M36" s="15">
        <f t="shared" si="1"/>
        <v>16.5</v>
      </c>
      <c r="N36" s="28" t="s">
        <v>74</v>
      </c>
      <c r="O36" s="13">
        <v>1</v>
      </c>
      <c r="P36" s="27">
        <f t="shared" si="0"/>
        <v>6.285714285714286</v>
      </c>
    </row>
    <row r="37" spans="1:16" ht="13.5" customHeight="1">
      <c r="A37" s="1" t="s">
        <v>75</v>
      </c>
      <c r="B37" s="13">
        <v>3</v>
      </c>
      <c r="C37" s="13" t="s">
        <v>1</v>
      </c>
      <c r="D37" s="13" t="s">
        <v>1</v>
      </c>
      <c r="E37" s="14" t="s">
        <v>1</v>
      </c>
      <c r="F37" s="14" t="s">
        <v>1</v>
      </c>
      <c r="G37" s="14" t="s">
        <v>1</v>
      </c>
      <c r="H37" s="14" t="s">
        <v>1</v>
      </c>
      <c r="I37" s="24" t="s">
        <v>1</v>
      </c>
      <c r="J37" s="27">
        <v>7</v>
      </c>
      <c r="K37" s="14">
        <v>4</v>
      </c>
      <c r="L37" s="14">
        <v>46</v>
      </c>
      <c r="M37" s="15">
        <f t="shared" si="1"/>
        <v>11.5</v>
      </c>
      <c r="N37" s="28" t="s">
        <v>79</v>
      </c>
      <c r="O37" s="13">
        <v>1</v>
      </c>
      <c r="P37" s="27">
        <f t="shared" si="0"/>
        <v>6.571428571428571</v>
      </c>
    </row>
    <row r="38" spans="1:16" ht="13.5" customHeight="1">
      <c r="A38" s="1" t="s">
        <v>125</v>
      </c>
      <c r="B38" s="13">
        <v>5</v>
      </c>
      <c r="C38" s="13">
        <v>2</v>
      </c>
      <c r="D38" s="13">
        <v>0</v>
      </c>
      <c r="E38" s="14">
        <v>7</v>
      </c>
      <c r="F38" s="15">
        <v>3.5</v>
      </c>
      <c r="G38" s="14">
        <v>4</v>
      </c>
      <c r="H38" s="14" t="s">
        <v>1</v>
      </c>
      <c r="I38" s="24" t="s">
        <v>1</v>
      </c>
      <c r="J38" s="15">
        <v>4</v>
      </c>
      <c r="K38" s="14">
        <v>1</v>
      </c>
      <c r="L38" s="14">
        <v>51</v>
      </c>
      <c r="M38" s="15">
        <f t="shared" si="1"/>
        <v>51</v>
      </c>
      <c r="N38" s="28" t="s">
        <v>130</v>
      </c>
      <c r="O38" s="13" t="s">
        <v>1</v>
      </c>
      <c r="P38" s="27">
        <f t="shared" si="0"/>
        <v>12.75</v>
      </c>
    </row>
    <row r="39" spans="1:16" ht="13.5" customHeight="1">
      <c r="A39" s="1" t="s">
        <v>131</v>
      </c>
      <c r="B39" s="13">
        <v>26</v>
      </c>
      <c r="C39" s="13">
        <v>19</v>
      </c>
      <c r="D39" s="13">
        <v>6</v>
      </c>
      <c r="E39" s="14">
        <v>283</v>
      </c>
      <c r="F39" s="15">
        <f>283/13</f>
        <v>21.76923076923077</v>
      </c>
      <c r="G39" s="14">
        <v>47</v>
      </c>
      <c r="H39" s="14" t="s">
        <v>1</v>
      </c>
      <c r="I39" s="24">
        <v>2</v>
      </c>
      <c r="J39" s="15">
        <v>46.3</v>
      </c>
      <c r="K39" s="14">
        <v>9</v>
      </c>
      <c r="L39" s="14">
        <v>382</v>
      </c>
      <c r="M39" s="15">
        <f t="shared" si="1"/>
        <v>42.44444444444444</v>
      </c>
      <c r="N39" s="28" t="s">
        <v>156</v>
      </c>
      <c r="O39" s="13" t="s">
        <v>1</v>
      </c>
      <c r="P39" s="27">
        <f>L39/46.5</f>
        <v>8.21505376344086</v>
      </c>
    </row>
    <row r="40" spans="1:16" ht="13.5" customHeight="1">
      <c r="A40" s="1" t="s">
        <v>51</v>
      </c>
      <c r="B40" s="13">
        <v>2</v>
      </c>
      <c r="C40" s="13" t="s">
        <v>1</v>
      </c>
      <c r="D40" s="13" t="s">
        <v>1</v>
      </c>
      <c r="E40" s="14" t="s">
        <v>1</v>
      </c>
      <c r="F40" s="14" t="s">
        <v>1</v>
      </c>
      <c r="G40" s="14" t="s">
        <v>1</v>
      </c>
      <c r="H40" s="14" t="s">
        <v>1</v>
      </c>
      <c r="I40" s="24" t="s">
        <v>1</v>
      </c>
      <c r="J40" s="15">
        <v>8</v>
      </c>
      <c r="K40" s="14">
        <v>3</v>
      </c>
      <c r="L40" s="14">
        <v>43</v>
      </c>
      <c r="M40" s="15">
        <f t="shared" si="1"/>
        <v>14.333333333333334</v>
      </c>
      <c r="N40" s="28" t="s">
        <v>52</v>
      </c>
      <c r="O40" s="13" t="s">
        <v>1</v>
      </c>
      <c r="P40" s="27">
        <f t="shared" si="0"/>
        <v>5.375</v>
      </c>
    </row>
    <row r="41" spans="1:16" ht="13.5" customHeight="1">
      <c r="A41" s="1" t="s">
        <v>61</v>
      </c>
      <c r="B41" s="13">
        <v>1</v>
      </c>
      <c r="C41" s="13">
        <v>1</v>
      </c>
      <c r="D41" s="13">
        <v>0</v>
      </c>
      <c r="E41" s="14">
        <v>0</v>
      </c>
      <c r="F41" s="15">
        <v>0</v>
      </c>
      <c r="G41" s="14">
        <v>0</v>
      </c>
      <c r="H41" s="14" t="s">
        <v>1</v>
      </c>
      <c r="I41" s="24" t="s">
        <v>1</v>
      </c>
      <c r="J41" s="15">
        <v>2</v>
      </c>
      <c r="K41" s="14">
        <v>0</v>
      </c>
      <c r="L41" s="14">
        <v>9</v>
      </c>
      <c r="M41" s="14" t="s">
        <v>1</v>
      </c>
      <c r="N41" s="14" t="s">
        <v>1</v>
      </c>
      <c r="O41" s="13" t="s">
        <v>1</v>
      </c>
      <c r="P41" s="27">
        <f t="shared" si="0"/>
        <v>4.5</v>
      </c>
    </row>
    <row r="42" spans="1:16" ht="13.5" customHeight="1">
      <c r="A42" s="1" t="s">
        <v>87</v>
      </c>
      <c r="B42" s="13">
        <v>3</v>
      </c>
      <c r="C42" s="13">
        <v>3</v>
      </c>
      <c r="D42" s="13">
        <v>0</v>
      </c>
      <c r="E42" s="14">
        <v>27</v>
      </c>
      <c r="F42" s="15">
        <v>9</v>
      </c>
      <c r="G42" s="14">
        <v>19</v>
      </c>
      <c r="H42" s="14" t="s">
        <v>1</v>
      </c>
      <c r="I42" s="24" t="s">
        <v>1</v>
      </c>
      <c r="J42" s="15" t="s">
        <v>1</v>
      </c>
      <c r="K42" s="14" t="s">
        <v>1</v>
      </c>
      <c r="L42" s="14" t="s">
        <v>1</v>
      </c>
      <c r="M42" s="14" t="s">
        <v>1</v>
      </c>
      <c r="N42" s="14" t="s">
        <v>1</v>
      </c>
      <c r="O42" s="13" t="s">
        <v>1</v>
      </c>
      <c r="P42" s="33" t="s">
        <v>1</v>
      </c>
    </row>
    <row r="43" spans="1:16" ht="13.5" customHeight="1">
      <c r="A43" s="1" t="s">
        <v>109</v>
      </c>
      <c r="B43" s="13">
        <v>10</v>
      </c>
      <c r="C43" s="13">
        <v>8</v>
      </c>
      <c r="D43" s="13">
        <v>3</v>
      </c>
      <c r="E43" s="14">
        <v>123</v>
      </c>
      <c r="F43" s="15">
        <v>24.6</v>
      </c>
      <c r="G43" s="14" t="s">
        <v>88</v>
      </c>
      <c r="H43" s="14" t="s">
        <v>1</v>
      </c>
      <c r="I43" s="24">
        <v>2</v>
      </c>
      <c r="J43" s="27">
        <v>24</v>
      </c>
      <c r="K43" s="14">
        <v>6</v>
      </c>
      <c r="L43" s="14">
        <v>192</v>
      </c>
      <c r="M43" s="15">
        <f>L43/K43</f>
        <v>32</v>
      </c>
      <c r="N43" s="28" t="s">
        <v>96</v>
      </c>
      <c r="O43" s="13"/>
      <c r="P43" s="27">
        <f t="shared" si="0"/>
        <v>8</v>
      </c>
    </row>
    <row r="44" spans="1:16" ht="13.5" customHeight="1">
      <c r="A44" s="1" t="s">
        <v>89</v>
      </c>
      <c r="B44" s="13">
        <v>4</v>
      </c>
      <c r="C44" s="13">
        <v>2</v>
      </c>
      <c r="D44" s="13">
        <v>2</v>
      </c>
      <c r="E44" s="14">
        <v>6</v>
      </c>
      <c r="F44" s="26" t="s">
        <v>120</v>
      </c>
      <c r="G44" s="14" t="s">
        <v>90</v>
      </c>
      <c r="H44" s="14" t="s">
        <v>1</v>
      </c>
      <c r="I44" s="24" t="s">
        <v>1</v>
      </c>
      <c r="J44" s="15" t="s">
        <v>1</v>
      </c>
      <c r="K44" s="14" t="s">
        <v>1</v>
      </c>
      <c r="L44" s="14" t="s">
        <v>1</v>
      </c>
      <c r="M44" s="14" t="s">
        <v>1</v>
      </c>
      <c r="N44" s="14" t="s">
        <v>1</v>
      </c>
      <c r="O44" s="13" t="s">
        <v>1</v>
      </c>
      <c r="P44" s="13" t="s">
        <v>1</v>
      </c>
    </row>
    <row r="45" spans="1:16" ht="13.5" customHeight="1">
      <c r="A45" s="1" t="s">
        <v>43</v>
      </c>
      <c r="B45" s="13">
        <v>6</v>
      </c>
      <c r="C45" s="13">
        <v>3</v>
      </c>
      <c r="D45" s="13">
        <v>0</v>
      </c>
      <c r="E45" s="14">
        <v>18</v>
      </c>
      <c r="F45" s="15">
        <v>6</v>
      </c>
      <c r="G45" s="14">
        <v>10</v>
      </c>
      <c r="H45" s="14" t="s">
        <v>1</v>
      </c>
      <c r="I45" s="24" t="s">
        <v>1</v>
      </c>
      <c r="J45" s="15" t="s">
        <v>1</v>
      </c>
      <c r="K45" s="14" t="s">
        <v>1</v>
      </c>
      <c r="L45" s="14" t="s">
        <v>1</v>
      </c>
      <c r="M45" s="14" t="s">
        <v>1</v>
      </c>
      <c r="N45" s="14" t="s">
        <v>1</v>
      </c>
      <c r="O45" s="25" t="s">
        <v>1</v>
      </c>
      <c r="P45" s="13" t="s">
        <v>1</v>
      </c>
    </row>
    <row r="46" spans="1:16" ht="13.5" customHeight="1">
      <c r="A46" s="1" t="s">
        <v>44</v>
      </c>
      <c r="B46" s="13">
        <v>10</v>
      </c>
      <c r="C46" s="13">
        <v>4</v>
      </c>
      <c r="D46" s="13">
        <v>1</v>
      </c>
      <c r="E46" s="14">
        <v>10</v>
      </c>
      <c r="F46" s="15">
        <v>3.3</v>
      </c>
      <c r="G46" s="14">
        <v>6</v>
      </c>
      <c r="H46" s="14" t="s">
        <v>1</v>
      </c>
      <c r="I46" s="24" t="s">
        <v>1</v>
      </c>
      <c r="J46" s="15" t="s">
        <v>1</v>
      </c>
      <c r="K46" s="14" t="s">
        <v>1</v>
      </c>
      <c r="L46" s="14" t="s">
        <v>1</v>
      </c>
      <c r="M46" s="14" t="s">
        <v>1</v>
      </c>
      <c r="N46" s="14" t="s">
        <v>1</v>
      </c>
      <c r="O46" s="25" t="s">
        <v>1</v>
      </c>
      <c r="P46" s="13" t="s">
        <v>1</v>
      </c>
    </row>
    <row r="47" spans="1:16" ht="13.5" customHeight="1">
      <c r="A47" s="1" t="s">
        <v>150</v>
      </c>
      <c r="B47" s="13">
        <v>9</v>
      </c>
      <c r="C47" s="13">
        <v>5</v>
      </c>
      <c r="D47" s="13">
        <v>1</v>
      </c>
      <c r="E47" s="14">
        <v>24</v>
      </c>
      <c r="F47" s="15">
        <f>24/4</f>
        <v>6</v>
      </c>
      <c r="G47" s="14">
        <v>9</v>
      </c>
      <c r="H47" s="14" t="s">
        <v>1</v>
      </c>
      <c r="I47" s="24" t="s">
        <v>1</v>
      </c>
      <c r="J47" s="15">
        <v>13.1</v>
      </c>
      <c r="K47" s="14">
        <v>4</v>
      </c>
      <c r="L47" s="14">
        <v>110</v>
      </c>
      <c r="M47" s="15">
        <f>L47/K47</f>
        <v>27.5</v>
      </c>
      <c r="N47" s="28" t="s">
        <v>151</v>
      </c>
      <c r="O47" s="25" t="s">
        <v>1</v>
      </c>
      <c r="P47" s="27">
        <f>110/13.17</f>
        <v>8.352315869400153</v>
      </c>
    </row>
    <row r="48" spans="1:16" ht="13.5" customHeight="1">
      <c r="A48" s="1" t="s">
        <v>7</v>
      </c>
      <c r="B48" s="13">
        <v>10</v>
      </c>
      <c r="C48" s="13">
        <v>7</v>
      </c>
      <c r="D48" s="13">
        <v>0</v>
      </c>
      <c r="E48" s="14">
        <v>90</v>
      </c>
      <c r="F48" s="15">
        <v>12.9</v>
      </c>
      <c r="G48" s="28">
        <v>30</v>
      </c>
      <c r="H48" s="14" t="s">
        <v>1</v>
      </c>
      <c r="I48" s="24">
        <v>1</v>
      </c>
      <c r="J48" s="15" t="s">
        <v>1</v>
      </c>
      <c r="K48" s="14" t="s">
        <v>1</v>
      </c>
      <c r="L48" s="14" t="s">
        <v>1</v>
      </c>
      <c r="M48" s="14" t="s">
        <v>1</v>
      </c>
      <c r="N48" s="14" t="s">
        <v>1</v>
      </c>
      <c r="O48" s="25" t="s">
        <v>1</v>
      </c>
      <c r="P48" s="13" t="s">
        <v>1</v>
      </c>
    </row>
    <row r="49" spans="1:16" ht="13.5" customHeight="1">
      <c r="A49" s="1" t="s">
        <v>53</v>
      </c>
      <c r="B49" s="13">
        <v>1</v>
      </c>
      <c r="C49" s="13" t="s">
        <v>1</v>
      </c>
      <c r="D49" s="13" t="s">
        <v>1</v>
      </c>
      <c r="E49" s="14" t="s">
        <v>1</v>
      </c>
      <c r="F49" s="14" t="s">
        <v>1</v>
      </c>
      <c r="G49" s="14" t="s">
        <v>1</v>
      </c>
      <c r="H49" s="14" t="s">
        <v>1</v>
      </c>
      <c r="I49" s="24" t="s">
        <v>1</v>
      </c>
      <c r="J49" s="14" t="s">
        <v>1</v>
      </c>
      <c r="K49" s="14" t="s">
        <v>1</v>
      </c>
      <c r="L49" s="14" t="s">
        <v>1</v>
      </c>
      <c r="M49" s="14" t="s">
        <v>1</v>
      </c>
      <c r="N49" s="14" t="s">
        <v>1</v>
      </c>
      <c r="O49" s="13" t="s">
        <v>1</v>
      </c>
      <c r="P49" s="13" t="s">
        <v>1</v>
      </c>
    </row>
    <row r="50" spans="1:16" ht="13.5" customHeight="1">
      <c r="A50" s="1" t="s">
        <v>101</v>
      </c>
      <c r="B50" s="13">
        <v>7</v>
      </c>
      <c r="C50" s="13">
        <v>2</v>
      </c>
      <c r="D50" s="13">
        <v>1</v>
      </c>
      <c r="E50" s="14">
        <v>1</v>
      </c>
      <c r="F50" s="15">
        <v>1</v>
      </c>
      <c r="G50" s="14">
        <v>1</v>
      </c>
      <c r="H50" s="14" t="s">
        <v>1</v>
      </c>
      <c r="I50" s="24" t="s">
        <v>1</v>
      </c>
      <c r="J50" s="15">
        <v>8.3</v>
      </c>
      <c r="K50" s="14">
        <v>4</v>
      </c>
      <c r="L50" s="14">
        <v>48</v>
      </c>
      <c r="M50" s="15">
        <f>L50/K50</f>
        <v>12</v>
      </c>
      <c r="N50" s="28" t="s">
        <v>60</v>
      </c>
      <c r="O50" s="13" t="s">
        <v>1</v>
      </c>
      <c r="P50" s="27">
        <f>L50/8.5</f>
        <v>5.647058823529412</v>
      </c>
    </row>
    <row r="51" spans="1:16" ht="13.5" customHeight="1">
      <c r="A51" s="1" t="s">
        <v>157</v>
      </c>
      <c r="B51" s="13">
        <v>4</v>
      </c>
      <c r="C51" s="13">
        <v>1</v>
      </c>
      <c r="D51" s="13">
        <v>0</v>
      </c>
      <c r="E51" s="14">
        <v>2</v>
      </c>
      <c r="F51" s="14">
        <v>2</v>
      </c>
      <c r="G51" s="14">
        <v>2</v>
      </c>
      <c r="H51" s="14" t="s">
        <v>1</v>
      </c>
      <c r="I51" s="24" t="s">
        <v>1</v>
      </c>
      <c r="J51" s="14" t="s">
        <v>1</v>
      </c>
      <c r="K51" s="14" t="s">
        <v>1</v>
      </c>
      <c r="L51" s="14" t="s">
        <v>1</v>
      </c>
      <c r="M51" s="14" t="s">
        <v>1</v>
      </c>
      <c r="N51" s="14" t="s">
        <v>1</v>
      </c>
      <c r="O51" s="13" t="s">
        <v>1</v>
      </c>
      <c r="P51" s="13" t="s">
        <v>1</v>
      </c>
    </row>
    <row r="52" spans="1:16" ht="13.5" customHeight="1">
      <c r="A52" s="1" t="s">
        <v>121</v>
      </c>
      <c r="B52" s="13">
        <v>36</v>
      </c>
      <c r="C52" s="13">
        <v>9</v>
      </c>
      <c r="D52" s="13">
        <v>5</v>
      </c>
      <c r="E52" s="14">
        <v>30</v>
      </c>
      <c r="F52" s="15">
        <v>7.5</v>
      </c>
      <c r="G52" s="14">
        <v>14</v>
      </c>
      <c r="H52" s="14" t="s">
        <v>1</v>
      </c>
      <c r="I52" s="24" t="s">
        <v>1</v>
      </c>
      <c r="J52" s="15">
        <v>106.4</v>
      </c>
      <c r="K52" s="14">
        <v>33</v>
      </c>
      <c r="L52" s="14">
        <v>815</v>
      </c>
      <c r="M52" s="15">
        <f>L52/K52</f>
        <v>24.696969696969695</v>
      </c>
      <c r="N52" s="28" t="s">
        <v>158</v>
      </c>
      <c r="O52" s="13">
        <v>2</v>
      </c>
      <c r="P52" s="27">
        <f>L52/106.66</f>
        <v>7.641102568910557</v>
      </c>
    </row>
    <row r="53" spans="1:16" ht="13.5" customHeight="1">
      <c r="A53" s="1" t="s">
        <v>132</v>
      </c>
      <c r="B53" s="13">
        <v>2</v>
      </c>
      <c r="C53" s="13">
        <v>1</v>
      </c>
      <c r="D53" s="13">
        <v>0</v>
      </c>
      <c r="E53" s="14">
        <v>28</v>
      </c>
      <c r="F53" s="15">
        <v>28</v>
      </c>
      <c r="G53" s="14">
        <v>28</v>
      </c>
      <c r="H53" s="14" t="s">
        <v>1</v>
      </c>
      <c r="I53" s="24" t="s">
        <v>1</v>
      </c>
      <c r="J53" s="15">
        <v>8</v>
      </c>
      <c r="K53" s="14">
        <v>4</v>
      </c>
      <c r="L53" s="14">
        <v>38</v>
      </c>
      <c r="M53" s="15">
        <f>L53/K53</f>
        <v>9.5</v>
      </c>
      <c r="N53" s="28" t="s">
        <v>133</v>
      </c>
      <c r="O53" s="13">
        <v>1</v>
      </c>
      <c r="P53" s="27">
        <f>L53/J53</f>
        <v>4.75</v>
      </c>
    </row>
    <row r="54" spans="1:16" ht="13.5" customHeight="1">
      <c r="A54" s="1" t="s">
        <v>54</v>
      </c>
      <c r="B54" s="13">
        <v>3</v>
      </c>
      <c r="C54" s="13" t="s">
        <v>1</v>
      </c>
      <c r="D54" s="13" t="s">
        <v>1</v>
      </c>
      <c r="E54" s="14" t="s">
        <v>1</v>
      </c>
      <c r="F54" s="14" t="s">
        <v>1</v>
      </c>
      <c r="G54" s="14" t="s">
        <v>1</v>
      </c>
      <c r="H54" s="14" t="s">
        <v>1</v>
      </c>
      <c r="I54" s="24" t="s">
        <v>1</v>
      </c>
      <c r="J54" s="14" t="s">
        <v>1</v>
      </c>
      <c r="K54" s="14" t="s">
        <v>1</v>
      </c>
      <c r="L54" s="14" t="s">
        <v>1</v>
      </c>
      <c r="M54" s="14" t="s">
        <v>1</v>
      </c>
      <c r="N54" s="14" t="s">
        <v>1</v>
      </c>
      <c r="O54" s="13" t="s">
        <v>1</v>
      </c>
      <c r="P54" s="13" t="s">
        <v>1</v>
      </c>
    </row>
    <row r="55" spans="1:16" ht="13.5" customHeight="1">
      <c r="A55" s="1" t="s">
        <v>55</v>
      </c>
      <c r="B55" s="13">
        <v>1</v>
      </c>
      <c r="C55" s="13" t="s">
        <v>1</v>
      </c>
      <c r="D55" s="13" t="s">
        <v>1</v>
      </c>
      <c r="E55" s="14" t="s">
        <v>1</v>
      </c>
      <c r="F55" s="14" t="s">
        <v>1</v>
      </c>
      <c r="G55" s="14" t="s">
        <v>1</v>
      </c>
      <c r="H55" s="14" t="s">
        <v>1</v>
      </c>
      <c r="I55" s="24" t="s">
        <v>1</v>
      </c>
      <c r="J55" s="14" t="s">
        <v>1</v>
      </c>
      <c r="K55" s="14" t="s">
        <v>1</v>
      </c>
      <c r="L55" s="14" t="s">
        <v>1</v>
      </c>
      <c r="M55" s="14" t="s">
        <v>1</v>
      </c>
      <c r="N55" s="14" t="s">
        <v>1</v>
      </c>
      <c r="O55" s="13" t="s">
        <v>1</v>
      </c>
      <c r="P55" s="13" t="s">
        <v>1</v>
      </c>
    </row>
    <row r="56" spans="6:16" ht="13.5" customHeight="1">
      <c r="F56" s="7"/>
      <c r="I56" s="2"/>
      <c r="J56" s="2"/>
      <c r="M56" s="7"/>
      <c r="N56" s="9"/>
      <c r="O56" s="4"/>
      <c r="P56" s="10"/>
    </row>
    <row r="57" spans="3:12" ht="19.5" customHeight="1">
      <c r="C57" s="21" t="str">
        <f>C3</f>
        <v>T20 Cup Career Records  -  2005-23</v>
      </c>
      <c r="D57" s="21"/>
      <c r="E57" s="11"/>
      <c r="F57" s="11"/>
      <c r="G57" s="11"/>
      <c r="H57" s="11"/>
      <c r="I57" s="11"/>
      <c r="J57" s="11"/>
      <c r="K57" s="11"/>
      <c r="L57" s="11"/>
    </row>
    <row r="58" spans="3:12" ht="7.5" customHeight="1">
      <c r="C58" s="21"/>
      <c r="D58" s="21"/>
      <c r="E58" s="11"/>
      <c r="F58" s="11"/>
      <c r="G58" s="11"/>
      <c r="H58" s="11"/>
      <c r="I58" s="11"/>
      <c r="J58" s="11"/>
      <c r="K58" s="11"/>
      <c r="L58" s="11"/>
    </row>
    <row r="59" ht="12" customHeight="1">
      <c r="D59" s="23" t="s">
        <v>123</v>
      </c>
    </row>
    <row r="60" spans="2:16" ht="14.25" customHeight="1">
      <c r="B60" s="16" t="s">
        <v>17</v>
      </c>
      <c r="C60" s="17" t="s">
        <v>30</v>
      </c>
      <c r="D60" s="22" t="s">
        <v>124</v>
      </c>
      <c r="E60" s="17" t="s">
        <v>0</v>
      </c>
      <c r="F60" s="17" t="s">
        <v>18</v>
      </c>
      <c r="G60" s="17" t="s">
        <v>19</v>
      </c>
      <c r="H60" s="17" t="s">
        <v>20</v>
      </c>
      <c r="I60" s="18" t="s">
        <v>25</v>
      </c>
      <c r="J60" s="17" t="s">
        <v>31</v>
      </c>
      <c r="K60" s="17" t="s">
        <v>21</v>
      </c>
      <c r="L60" s="17" t="s">
        <v>0</v>
      </c>
      <c r="M60" s="17" t="s">
        <v>18</v>
      </c>
      <c r="N60" s="17" t="s">
        <v>22</v>
      </c>
      <c r="O60" s="16" t="s">
        <v>29</v>
      </c>
      <c r="P60" s="17" t="s">
        <v>23</v>
      </c>
    </row>
    <row r="61" spans="6:21" ht="8.25" customHeight="1">
      <c r="F61" s="7"/>
      <c r="I61" s="6"/>
      <c r="J61" s="8"/>
      <c r="M61" s="7"/>
      <c r="N61" s="9"/>
      <c r="O61" s="4"/>
      <c r="P61" s="10"/>
      <c r="U61" s="5"/>
    </row>
    <row r="62" spans="1:16" ht="13.5" customHeight="1">
      <c r="A62" s="1" t="s">
        <v>45</v>
      </c>
      <c r="B62" s="13">
        <v>23</v>
      </c>
      <c r="C62" s="13">
        <v>19</v>
      </c>
      <c r="D62" s="13">
        <v>5</v>
      </c>
      <c r="E62" s="14">
        <v>640</v>
      </c>
      <c r="F62" s="15">
        <v>45.7</v>
      </c>
      <c r="G62" s="14">
        <v>96</v>
      </c>
      <c r="H62" s="14">
        <v>6</v>
      </c>
      <c r="I62" s="24">
        <v>4</v>
      </c>
      <c r="J62" s="15" t="s">
        <v>1</v>
      </c>
      <c r="K62" s="14" t="s">
        <v>1</v>
      </c>
      <c r="L62" s="14" t="s">
        <v>1</v>
      </c>
      <c r="M62" s="14" t="s">
        <v>1</v>
      </c>
      <c r="N62" s="14" t="s">
        <v>1</v>
      </c>
      <c r="O62" s="25" t="s">
        <v>1</v>
      </c>
      <c r="P62" s="13" t="s">
        <v>1</v>
      </c>
    </row>
    <row r="63" spans="1:16" ht="13.5" customHeight="1">
      <c r="A63" s="1" t="s">
        <v>4</v>
      </c>
      <c r="B63" s="13">
        <v>13</v>
      </c>
      <c r="C63" s="13">
        <v>7</v>
      </c>
      <c r="D63" s="13">
        <v>0</v>
      </c>
      <c r="E63" s="14">
        <v>51</v>
      </c>
      <c r="F63" s="15">
        <v>7.3</v>
      </c>
      <c r="G63" s="28">
        <v>20</v>
      </c>
      <c r="H63" s="14" t="s">
        <v>1</v>
      </c>
      <c r="I63" s="24" t="s">
        <v>1</v>
      </c>
      <c r="J63" s="15" t="s">
        <v>1</v>
      </c>
      <c r="K63" s="14" t="s">
        <v>1</v>
      </c>
      <c r="L63" s="14" t="s">
        <v>1</v>
      </c>
      <c r="M63" s="14" t="s">
        <v>1</v>
      </c>
      <c r="N63" s="14" t="s">
        <v>1</v>
      </c>
      <c r="O63" s="25" t="s">
        <v>1</v>
      </c>
      <c r="P63" s="13" t="s">
        <v>1</v>
      </c>
    </row>
    <row r="64" spans="1:16" ht="13.5" customHeight="1">
      <c r="A64" s="1" t="s">
        <v>9</v>
      </c>
      <c r="B64" s="13">
        <v>22</v>
      </c>
      <c r="C64" s="13">
        <v>16</v>
      </c>
      <c r="D64" s="13">
        <v>2</v>
      </c>
      <c r="E64" s="14">
        <v>176</v>
      </c>
      <c r="F64" s="15">
        <f>176/14</f>
        <v>12.571428571428571</v>
      </c>
      <c r="G64" s="28">
        <v>30</v>
      </c>
      <c r="H64" s="14" t="s">
        <v>1</v>
      </c>
      <c r="I64" s="24">
        <v>1</v>
      </c>
      <c r="J64" s="15" t="s">
        <v>1</v>
      </c>
      <c r="K64" s="14" t="s">
        <v>1</v>
      </c>
      <c r="L64" s="14" t="s">
        <v>1</v>
      </c>
      <c r="M64" s="14" t="s">
        <v>1</v>
      </c>
      <c r="N64" s="14" t="s">
        <v>1</v>
      </c>
      <c r="O64" s="25" t="s">
        <v>1</v>
      </c>
      <c r="P64" s="13" t="s">
        <v>1</v>
      </c>
    </row>
    <row r="65" spans="1:16" ht="13.5" customHeight="1">
      <c r="A65" s="1" t="s">
        <v>97</v>
      </c>
      <c r="B65" s="13">
        <v>1</v>
      </c>
      <c r="C65" s="13">
        <v>1</v>
      </c>
      <c r="D65" s="13">
        <v>1</v>
      </c>
      <c r="E65" s="14">
        <v>9</v>
      </c>
      <c r="F65" s="46" t="s">
        <v>120</v>
      </c>
      <c r="G65" s="14" t="s">
        <v>98</v>
      </c>
      <c r="H65" s="14" t="s">
        <v>1</v>
      </c>
      <c r="I65" s="24" t="s">
        <v>1</v>
      </c>
      <c r="J65" s="15" t="s">
        <v>1</v>
      </c>
      <c r="K65" s="14" t="s">
        <v>1</v>
      </c>
      <c r="L65" s="14" t="s">
        <v>1</v>
      </c>
      <c r="M65" s="14" t="s">
        <v>1</v>
      </c>
      <c r="N65" s="14" t="s">
        <v>1</v>
      </c>
      <c r="O65" s="25" t="s">
        <v>1</v>
      </c>
      <c r="P65" s="13" t="s">
        <v>1</v>
      </c>
    </row>
    <row r="66" spans="1:16" ht="13.5" customHeight="1">
      <c r="A66" s="1" t="s">
        <v>8</v>
      </c>
      <c r="B66" s="13">
        <v>12</v>
      </c>
      <c r="C66" s="13">
        <v>3</v>
      </c>
      <c r="D66" s="13">
        <v>2</v>
      </c>
      <c r="E66" s="14">
        <v>18</v>
      </c>
      <c r="F66" s="15">
        <v>18</v>
      </c>
      <c r="G66" s="14" t="s">
        <v>46</v>
      </c>
      <c r="H66" s="14" t="s">
        <v>1</v>
      </c>
      <c r="I66" s="24" t="s">
        <v>1</v>
      </c>
      <c r="J66" s="15">
        <v>18</v>
      </c>
      <c r="K66" s="14">
        <v>6</v>
      </c>
      <c r="L66" s="14">
        <v>117</v>
      </c>
      <c r="M66" s="15">
        <f>IF(L66="","",L66/K66)</f>
        <v>19.5</v>
      </c>
      <c r="N66" s="28" t="s">
        <v>60</v>
      </c>
      <c r="O66" s="25" t="s">
        <v>1</v>
      </c>
      <c r="P66" s="27">
        <f>L66/J66</f>
        <v>6.5</v>
      </c>
    </row>
    <row r="67" spans="1:16" ht="13.5" customHeight="1">
      <c r="A67" s="1" t="s">
        <v>14</v>
      </c>
      <c r="B67" s="13">
        <v>1</v>
      </c>
      <c r="C67" s="13" t="s">
        <v>1</v>
      </c>
      <c r="D67" s="13" t="s">
        <v>1</v>
      </c>
      <c r="E67" s="14" t="s">
        <v>1</v>
      </c>
      <c r="F67" s="14" t="s">
        <v>1</v>
      </c>
      <c r="G67" s="14" t="s">
        <v>1</v>
      </c>
      <c r="H67" s="14" t="s">
        <v>1</v>
      </c>
      <c r="I67" s="24" t="s">
        <v>1</v>
      </c>
      <c r="J67" s="15" t="s">
        <v>1</v>
      </c>
      <c r="K67" s="14" t="s">
        <v>1</v>
      </c>
      <c r="L67" s="14" t="s">
        <v>1</v>
      </c>
      <c r="M67" s="14" t="s">
        <v>1</v>
      </c>
      <c r="N67" s="14" t="s">
        <v>1</v>
      </c>
      <c r="O67" s="25" t="s">
        <v>1</v>
      </c>
      <c r="P67" s="33" t="s">
        <v>1</v>
      </c>
    </row>
    <row r="68" spans="1:16" ht="13.5" customHeight="1">
      <c r="A68" s="1" t="s">
        <v>134</v>
      </c>
      <c r="B68" s="13">
        <v>26</v>
      </c>
      <c r="C68" s="13">
        <v>18</v>
      </c>
      <c r="D68" s="13">
        <v>7</v>
      </c>
      <c r="E68" s="14">
        <v>250</v>
      </c>
      <c r="F68" s="15">
        <f>250/11</f>
        <v>22.727272727272727</v>
      </c>
      <c r="G68" s="14">
        <v>46</v>
      </c>
      <c r="H68" s="14" t="s">
        <v>1</v>
      </c>
      <c r="I68" s="24">
        <v>2</v>
      </c>
      <c r="J68" s="15">
        <v>67</v>
      </c>
      <c r="K68" s="14">
        <v>16</v>
      </c>
      <c r="L68" s="14">
        <v>496</v>
      </c>
      <c r="M68" s="15">
        <f>IF(L68="","",L68/K68)</f>
        <v>31</v>
      </c>
      <c r="N68" s="28" t="s">
        <v>27</v>
      </c>
      <c r="O68" s="25"/>
      <c r="P68" s="27">
        <f>L68/67</f>
        <v>7.402985074626866</v>
      </c>
    </row>
    <row r="69" spans="1:16" ht="13.5" customHeight="1">
      <c r="A69" s="1" t="s">
        <v>102</v>
      </c>
      <c r="B69" s="13">
        <v>4</v>
      </c>
      <c r="C69" s="13">
        <v>2</v>
      </c>
      <c r="D69" s="13">
        <v>1</v>
      </c>
      <c r="E69" s="14">
        <v>2</v>
      </c>
      <c r="F69" s="15">
        <v>2</v>
      </c>
      <c r="G69" s="14" t="s">
        <v>66</v>
      </c>
      <c r="H69" s="14" t="s">
        <v>1</v>
      </c>
      <c r="I69" s="24" t="s">
        <v>1</v>
      </c>
      <c r="J69" s="15">
        <v>10</v>
      </c>
      <c r="K69" s="14">
        <v>2</v>
      </c>
      <c r="L69" s="14">
        <v>60</v>
      </c>
      <c r="M69" s="15">
        <f>IF(L69="","",L69/K69)</f>
        <v>30</v>
      </c>
      <c r="N69" s="28" t="s">
        <v>95</v>
      </c>
      <c r="O69" s="25" t="s">
        <v>1</v>
      </c>
      <c r="P69" s="27">
        <f>L69/J69</f>
        <v>6</v>
      </c>
    </row>
    <row r="70" spans="1:16" ht="13.5" customHeight="1">
      <c r="A70" s="1" t="s">
        <v>103</v>
      </c>
      <c r="B70" s="13">
        <v>5</v>
      </c>
      <c r="C70" s="13">
        <v>2</v>
      </c>
      <c r="D70" s="13">
        <v>0</v>
      </c>
      <c r="E70" s="14">
        <v>21</v>
      </c>
      <c r="F70" s="15">
        <v>10.5</v>
      </c>
      <c r="G70" s="14">
        <v>18</v>
      </c>
      <c r="H70" s="14" t="s">
        <v>1</v>
      </c>
      <c r="I70" s="24" t="s">
        <v>1</v>
      </c>
      <c r="J70" s="15">
        <v>10</v>
      </c>
      <c r="K70" s="14">
        <v>3</v>
      </c>
      <c r="L70" s="14">
        <v>71</v>
      </c>
      <c r="M70" s="15">
        <f>IF(L70="","",L70/K70)</f>
        <v>23.666666666666668</v>
      </c>
      <c r="N70" s="28" t="s">
        <v>104</v>
      </c>
      <c r="O70" s="25" t="s">
        <v>1</v>
      </c>
      <c r="P70" s="27">
        <f>L70/J70</f>
        <v>7.1</v>
      </c>
    </row>
    <row r="71" spans="1:16" ht="13.5" customHeight="1">
      <c r="A71" s="1" t="s">
        <v>135</v>
      </c>
      <c r="B71" s="13">
        <v>32</v>
      </c>
      <c r="C71" s="13">
        <v>12</v>
      </c>
      <c r="D71" s="13">
        <v>5</v>
      </c>
      <c r="E71" s="14">
        <v>32</v>
      </c>
      <c r="F71" s="15">
        <f>32/7</f>
        <v>4.571428571428571</v>
      </c>
      <c r="G71" s="14">
        <v>11</v>
      </c>
      <c r="H71" s="14" t="s">
        <v>1</v>
      </c>
      <c r="I71" s="24" t="s">
        <v>1</v>
      </c>
      <c r="J71" s="14" t="s">
        <v>1</v>
      </c>
      <c r="K71" s="14" t="s">
        <v>1</v>
      </c>
      <c r="L71" s="14" t="s">
        <v>1</v>
      </c>
      <c r="M71" s="14" t="s">
        <v>1</v>
      </c>
      <c r="N71" s="14" t="s">
        <v>1</v>
      </c>
      <c r="O71" s="13" t="s">
        <v>1</v>
      </c>
      <c r="P71" s="13" t="s">
        <v>1</v>
      </c>
    </row>
    <row r="72" spans="1:16" ht="13.5" customHeight="1">
      <c r="A72" s="1" t="s">
        <v>136</v>
      </c>
      <c r="B72" s="13">
        <v>36</v>
      </c>
      <c r="C72" s="13">
        <v>35</v>
      </c>
      <c r="D72" s="13">
        <v>0</v>
      </c>
      <c r="E72" s="14">
        <v>482</v>
      </c>
      <c r="F72" s="15">
        <f>482/35</f>
        <v>13.771428571428572</v>
      </c>
      <c r="G72" s="14">
        <v>73</v>
      </c>
      <c r="H72" s="14">
        <v>2</v>
      </c>
      <c r="I72" s="24">
        <v>1</v>
      </c>
      <c r="J72" s="14" t="s">
        <v>1</v>
      </c>
      <c r="K72" s="14" t="s">
        <v>1</v>
      </c>
      <c r="L72" s="14" t="s">
        <v>1</v>
      </c>
      <c r="M72" s="14" t="s">
        <v>1</v>
      </c>
      <c r="N72" s="14" t="s">
        <v>1</v>
      </c>
      <c r="O72" s="13" t="s">
        <v>1</v>
      </c>
      <c r="P72" s="13" t="s">
        <v>1</v>
      </c>
    </row>
    <row r="73" spans="1:21" ht="13.5" customHeight="1">
      <c r="A73" s="3" t="s">
        <v>137</v>
      </c>
      <c r="B73" s="13">
        <v>1</v>
      </c>
      <c r="C73" s="13" t="s">
        <v>1</v>
      </c>
      <c r="D73" s="13" t="s">
        <v>1</v>
      </c>
      <c r="E73" s="14" t="s">
        <v>1</v>
      </c>
      <c r="F73" s="14" t="s">
        <v>1</v>
      </c>
      <c r="G73" s="14" t="s">
        <v>1</v>
      </c>
      <c r="H73" s="14" t="s">
        <v>1</v>
      </c>
      <c r="I73" s="24" t="s">
        <v>1</v>
      </c>
      <c r="J73" s="27">
        <v>4</v>
      </c>
      <c r="K73" s="14">
        <v>1</v>
      </c>
      <c r="L73" s="14">
        <v>41</v>
      </c>
      <c r="M73" s="15">
        <f>IF(L73="","",L73/K73)</f>
        <v>41</v>
      </c>
      <c r="N73" s="28" t="s">
        <v>138</v>
      </c>
      <c r="O73" s="13" t="s">
        <v>1</v>
      </c>
      <c r="P73" s="27">
        <f>L73/J73</f>
        <v>10.25</v>
      </c>
      <c r="U73" s="5"/>
    </row>
    <row r="74" spans="1:16" ht="13.5" customHeight="1">
      <c r="A74" s="1" t="s">
        <v>62</v>
      </c>
      <c r="B74" s="13">
        <v>1</v>
      </c>
      <c r="C74" s="13">
        <v>1</v>
      </c>
      <c r="D74" s="13">
        <v>0</v>
      </c>
      <c r="E74" s="14">
        <v>59</v>
      </c>
      <c r="F74" s="15">
        <v>59</v>
      </c>
      <c r="G74" s="14">
        <v>59</v>
      </c>
      <c r="H74" s="14">
        <v>1</v>
      </c>
      <c r="I74" s="24" t="s">
        <v>1</v>
      </c>
      <c r="J74" s="14" t="s">
        <v>1</v>
      </c>
      <c r="K74" s="14" t="s">
        <v>1</v>
      </c>
      <c r="L74" s="14" t="s">
        <v>1</v>
      </c>
      <c r="M74" s="14" t="s">
        <v>1</v>
      </c>
      <c r="N74" s="14" t="s">
        <v>1</v>
      </c>
      <c r="O74" s="13" t="s">
        <v>1</v>
      </c>
      <c r="P74" s="33" t="s">
        <v>1</v>
      </c>
    </row>
    <row r="75" spans="1:16" ht="13.5" customHeight="1">
      <c r="A75" s="1" t="s">
        <v>13</v>
      </c>
      <c r="B75" s="13">
        <v>27</v>
      </c>
      <c r="C75" s="13">
        <v>18</v>
      </c>
      <c r="D75" s="13">
        <v>3</v>
      </c>
      <c r="E75" s="14">
        <v>274</v>
      </c>
      <c r="F75" s="14">
        <v>18.3</v>
      </c>
      <c r="G75" s="14" t="s">
        <v>88</v>
      </c>
      <c r="H75" s="14" t="s">
        <v>1</v>
      </c>
      <c r="I75" s="24">
        <v>2</v>
      </c>
      <c r="J75" s="15">
        <v>91.1</v>
      </c>
      <c r="K75" s="14">
        <v>41</v>
      </c>
      <c r="L75" s="14">
        <v>577</v>
      </c>
      <c r="M75" s="15">
        <f>IF(L75="","",L75/K75)</f>
        <v>14.073170731707316</v>
      </c>
      <c r="N75" s="28" t="s">
        <v>112</v>
      </c>
      <c r="O75" s="13">
        <v>5</v>
      </c>
      <c r="P75" s="15">
        <f>577/(547/6)</f>
        <v>6.329067641681901</v>
      </c>
    </row>
    <row r="76" spans="1:16" ht="13.5" customHeight="1">
      <c r="A76" s="1" t="s">
        <v>56</v>
      </c>
      <c r="B76" s="13">
        <v>4</v>
      </c>
      <c r="C76" s="13">
        <v>2</v>
      </c>
      <c r="D76" s="13">
        <v>1</v>
      </c>
      <c r="E76" s="14">
        <v>51</v>
      </c>
      <c r="F76" s="15">
        <v>51</v>
      </c>
      <c r="G76" s="14" t="s">
        <v>57</v>
      </c>
      <c r="H76" s="14" t="s">
        <v>1</v>
      </c>
      <c r="I76" s="24">
        <v>1</v>
      </c>
      <c r="J76" s="15">
        <v>11</v>
      </c>
      <c r="K76" s="14">
        <v>5</v>
      </c>
      <c r="L76" s="14">
        <v>72</v>
      </c>
      <c r="M76" s="15">
        <f>L76/K76</f>
        <v>14.4</v>
      </c>
      <c r="N76" s="28" t="s">
        <v>58</v>
      </c>
      <c r="O76" s="13" t="s">
        <v>1</v>
      </c>
      <c r="P76" s="27">
        <f>L76/J76</f>
        <v>6.545454545454546</v>
      </c>
    </row>
    <row r="77" spans="1:16" ht="13.5" customHeight="1">
      <c r="A77" s="1" t="s">
        <v>105</v>
      </c>
      <c r="B77" s="13">
        <v>2</v>
      </c>
      <c r="C77" s="13">
        <v>2</v>
      </c>
      <c r="D77" s="13">
        <v>0</v>
      </c>
      <c r="E77" s="14">
        <v>29</v>
      </c>
      <c r="F77" s="15">
        <v>14.5</v>
      </c>
      <c r="G77" s="14" t="s">
        <v>73</v>
      </c>
      <c r="H77" s="14" t="s">
        <v>1</v>
      </c>
      <c r="I77" s="24" t="s">
        <v>1</v>
      </c>
      <c r="J77" s="15">
        <v>8</v>
      </c>
      <c r="K77" s="14">
        <v>2</v>
      </c>
      <c r="L77" s="14">
        <v>47</v>
      </c>
      <c r="M77" s="15">
        <v>23.5</v>
      </c>
      <c r="N77" s="28" t="s">
        <v>106</v>
      </c>
      <c r="O77" s="13" t="s">
        <v>1</v>
      </c>
      <c r="P77" s="27">
        <f>L77/J77</f>
        <v>5.875</v>
      </c>
    </row>
    <row r="78" spans="1:16" ht="13.5" customHeight="1">
      <c r="A78" s="1" t="s">
        <v>141</v>
      </c>
      <c r="B78" s="13">
        <v>5</v>
      </c>
      <c r="C78" s="13" t="s">
        <v>1</v>
      </c>
      <c r="D78" s="13" t="s">
        <v>1</v>
      </c>
      <c r="E78" s="14" t="s">
        <v>1</v>
      </c>
      <c r="F78" s="14" t="s">
        <v>1</v>
      </c>
      <c r="G78" s="14" t="s">
        <v>1</v>
      </c>
      <c r="H78" s="14" t="s">
        <v>1</v>
      </c>
      <c r="I78" s="24" t="s">
        <v>1</v>
      </c>
      <c r="J78" s="15">
        <v>8.5</v>
      </c>
      <c r="K78" s="14">
        <v>3</v>
      </c>
      <c r="L78" s="14">
        <v>76</v>
      </c>
      <c r="M78" s="15">
        <f>L78/K78</f>
        <v>25.333333333333332</v>
      </c>
      <c r="N78" s="28" t="s">
        <v>28</v>
      </c>
      <c r="O78" s="13" t="s">
        <v>1</v>
      </c>
      <c r="P78" s="27">
        <f>76/8.83</f>
        <v>8.607021517553793</v>
      </c>
    </row>
    <row r="79" spans="1:16" ht="13.5" customHeight="1">
      <c r="A79" s="1" t="s">
        <v>142</v>
      </c>
      <c r="B79" s="13">
        <v>12</v>
      </c>
      <c r="C79" s="13">
        <v>11</v>
      </c>
      <c r="D79" s="13">
        <v>1</v>
      </c>
      <c r="E79" s="14">
        <v>189</v>
      </c>
      <c r="F79" s="15">
        <f>189/10</f>
        <v>18.9</v>
      </c>
      <c r="G79" s="14">
        <v>46</v>
      </c>
      <c r="H79" s="14" t="s">
        <v>1</v>
      </c>
      <c r="I79" s="24">
        <v>2</v>
      </c>
      <c r="J79" s="15">
        <v>3</v>
      </c>
      <c r="K79" s="14">
        <v>1</v>
      </c>
      <c r="L79" s="14">
        <v>17</v>
      </c>
      <c r="M79" s="15">
        <f>L79/K79</f>
        <v>17</v>
      </c>
      <c r="N79" s="28" t="s">
        <v>143</v>
      </c>
      <c r="O79" s="13" t="s">
        <v>1</v>
      </c>
      <c r="P79" s="27">
        <f>17/3</f>
        <v>5.666666666666667</v>
      </c>
    </row>
    <row r="80" spans="1:16" ht="13.5" customHeight="1">
      <c r="A80" s="1" t="s">
        <v>83</v>
      </c>
      <c r="B80" s="13">
        <v>2</v>
      </c>
      <c r="C80" s="13">
        <v>1</v>
      </c>
      <c r="D80" s="13">
        <v>0</v>
      </c>
      <c r="E80" s="14">
        <v>1</v>
      </c>
      <c r="F80" s="15">
        <v>1</v>
      </c>
      <c r="G80" s="14">
        <v>1</v>
      </c>
      <c r="H80" s="14" t="s">
        <v>1</v>
      </c>
      <c r="I80" s="24" t="s">
        <v>1</v>
      </c>
      <c r="J80" s="15">
        <v>4</v>
      </c>
      <c r="K80" s="14">
        <v>2</v>
      </c>
      <c r="L80" s="14">
        <v>22</v>
      </c>
      <c r="M80" s="15">
        <f>L80/K80</f>
        <v>11</v>
      </c>
      <c r="N80" s="28" t="s">
        <v>26</v>
      </c>
      <c r="O80" s="13" t="s">
        <v>1</v>
      </c>
      <c r="P80" s="27">
        <f>L80/J80</f>
        <v>5.5</v>
      </c>
    </row>
    <row r="81" spans="1:16" ht="13.5" customHeight="1">
      <c r="A81" s="1" t="s">
        <v>59</v>
      </c>
      <c r="B81" s="13">
        <v>1</v>
      </c>
      <c r="C81" s="13">
        <v>1</v>
      </c>
      <c r="D81" s="13">
        <v>1</v>
      </c>
      <c r="E81" s="14">
        <v>0</v>
      </c>
      <c r="F81" s="45" t="s">
        <v>120</v>
      </c>
      <c r="G81" s="14" t="s">
        <v>39</v>
      </c>
      <c r="H81" s="14" t="s">
        <v>1</v>
      </c>
      <c r="I81" s="24" t="s">
        <v>1</v>
      </c>
      <c r="J81" s="15">
        <v>1</v>
      </c>
      <c r="K81" s="14">
        <v>0</v>
      </c>
      <c r="L81" s="14">
        <v>20</v>
      </c>
      <c r="M81" s="15" t="s">
        <v>1</v>
      </c>
      <c r="N81" s="28" t="s">
        <v>1</v>
      </c>
      <c r="O81" s="13" t="s">
        <v>1</v>
      </c>
      <c r="P81" s="27">
        <f>L81/J81</f>
        <v>20</v>
      </c>
    </row>
    <row r="82" spans="1:16" ht="13.5" customHeight="1">
      <c r="A82" s="1" t="s">
        <v>159</v>
      </c>
      <c r="B82" s="13">
        <v>13</v>
      </c>
      <c r="C82" s="13">
        <v>6</v>
      </c>
      <c r="D82" s="13">
        <v>2</v>
      </c>
      <c r="E82" s="14">
        <v>37</v>
      </c>
      <c r="F82" s="47">
        <f>37/4</f>
        <v>9.25</v>
      </c>
      <c r="G82" s="14">
        <v>12</v>
      </c>
      <c r="H82" s="14" t="s">
        <v>1</v>
      </c>
      <c r="I82" s="24" t="s">
        <v>1</v>
      </c>
      <c r="J82" s="15">
        <v>47</v>
      </c>
      <c r="K82" s="14">
        <v>12</v>
      </c>
      <c r="L82" s="14">
        <v>308</v>
      </c>
      <c r="M82" s="15">
        <f>L82/K82</f>
        <v>25.666666666666668</v>
      </c>
      <c r="N82" s="28" t="s">
        <v>160</v>
      </c>
      <c r="O82" s="13">
        <v>2</v>
      </c>
      <c r="P82" s="27">
        <f>L82/J82</f>
        <v>6.553191489361702</v>
      </c>
    </row>
    <row r="83" spans="1:16" ht="13.5" customHeight="1">
      <c r="A83" s="1" t="s">
        <v>139</v>
      </c>
      <c r="B83" s="13">
        <v>41</v>
      </c>
      <c r="C83" s="13">
        <v>32</v>
      </c>
      <c r="D83" s="13">
        <v>10</v>
      </c>
      <c r="E83" s="14">
        <v>244</v>
      </c>
      <c r="F83" s="15">
        <f>244/22</f>
        <v>11.090909090909092</v>
      </c>
      <c r="G83" s="14">
        <v>33</v>
      </c>
      <c r="H83" s="14" t="s">
        <v>1</v>
      </c>
      <c r="I83" s="24">
        <v>2</v>
      </c>
      <c r="J83" s="15">
        <v>97.4</v>
      </c>
      <c r="K83" s="14">
        <v>28</v>
      </c>
      <c r="L83" s="14">
        <v>683</v>
      </c>
      <c r="M83" s="15">
        <f>IF(L83="","",L83/K83)</f>
        <v>24.392857142857142</v>
      </c>
      <c r="N83" s="28" t="s">
        <v>158</v>
      </c>
      <c r="O83" s="13">
        <v>2</v>
      </c>
      <c r="P83" s="27">
        <f>683/97.66</f>
        <v>6.993651443784559</v>
      </c>
    </row>
    <row r="84" spans="1:16" ht="13.5" customHeight="1">
      <c r="A84" s="1" t="s">
        <v>167</v>
      </c>
      <c r="B84" s="13">
        <v>5</v>
      </c>
      <c r="C84" s="13">
        <v>4</v>
      </c>
      <c r="D84" s="13">
        <v>1</v>
      </c>
      <c r="E84" s="14">
        <v>38</v>
      </c>
      <c r="F84" s="15">
        <v>12.7</v>
      </c>
      <c r="G84" s="14" t="s">
        <v>174</v>
      </c>
      <c r="H84" s="14" t="s">
        <v>1</v>
      </c>
      <c r="I84" s="24">
        <v>1</v>
      </c>
      <c r="J84" s="15">
        <v>16</v>
      </c>
      <c r="K84" s="14">
        <v>3</v>
      </c>
      <c r="L84" s="14">
        <v>139</v>
      </c>
      <c r="M84" s="15">
        <f>IF(L84="","",L84/K84)</f>
        <v>46.333333333333336</v>
      </c>
      <c r="N84" s="28" t="s">
        <v>175</v>
      </c>
      <c r="O84" s="13" t="s">
        <v>1</v>
      </c>
      <c r="P84" s="27">
        <f>L84/J84</f>
        <v>8.6875</v>
      </c>
    </row>
    <row r="85" spans="1:16" ht="13.5" customHeight="1">
      <c r="A85" s="1" t="s">
        <v>161</v>
      </c>
      <c r="B85" s="13">
        <v>6</v>
      </c>
      <c r="C85" s="13">
        <v>3</v>
      </c>
      <c r="D85" s="13">
        <v>1</v>
      </c>
      <c r="E85" s="14">
        <v>14</v>
      </c>
      <c r="F85" s="45">
        <v>7</v>
      </c>
      <c r="G85" s="14">
        <v>9</v>
      </c>
      <c r="H85" s="14" t="s">
        <v>1</v>
      </c>
      <c r="I85" s="24" t="s">
        <v>1</v>
      </c>
      <c r="J85" s="15">
        <v>5</v>
      </c>
      <c r="K85" s="14">
        <v>3</v>
      </c>
      <c r="L85" s="14">
        <v>33</v>
      </c>
      <c r="M85" s="15">
        <f>IF(L85="","",L85/K85)</f>
        <v>11</v>
      </c>
      <c r="N85" s="28" t="s">
        <v>156</v>
      </c>
      <c r="O85" s="13" t="s">
        <v>1</v>
      </c>
      <c r="P85" s="27">
        <f>L85/J85</f>
        <v>6.6</v>
      </c>
    </row>
    <row r="86" spans="1:16" ht="13.5" customHeight="1">
      <c r="A86" s="1" t="s">
        <v>5</v>
      </c>
      <c r="B86" s="13">
        <v>12</v>
      </c>
      <c r="C86" s="13">
        <v>6</v>
      </c>
      <c r="D86" s="13">
        <v>0</v>
      </c>
      <c r="E86" s="14">
        <v>79</v>
      </c>
      <c r="F86" s="15">
        <v>13.2</v>
      </c>
      <c r="G86" s="14">
        <v>41</v>
      </c>
      <c r="H86" s="14" t="s">
        <v>1</v>
      </c>
      <c r="I86" s="24">
        <v>1</v>
      </c>
      <c r="J86" s="15">
        <v>41.4</v>
      </c>
      <c r="K86" s="14">
        <v>20</v>
      </c>
      <c r="L86" s="14">
        <v>214</v>
      </c>
      <c r="M86" s="15">
        <f>IF(L86="","",L86/K86)</f>
        <v>10.7</v>
      </c>
      <c r="N86" s="28" t="s">
        <v>107</v>
      </c>
      <c r="O86" s="29">
        <v>4</v>
      </c>
      <c r="P86" s="27">
        <f>214/41.66</f>
        <v>5.136821891502641</v>
      </c>
    </row>
    <row r="87" spans="1:16" ht="13.5" customHeight="1">
      <c r="A87" s="1" t="s">
        <v>10</v>
      </c>
      <c r="B87" s="13">
        <v>11</v>
      </c>
      <c r="C87" s="13">
        <v>10</v>
      </c>
      <c r="D87" s="13">
        <v>1</v>
      </c>
      <c r="E87" s="14">
        <v>303</v>
      </c>
      <c r="F87" s="15">
        <f>303/9</f>
        <v>33.666666666666664</v>
      </c>
      <c r="G87" s="28" t="s">
        <v>15</v>
      </c>
      <c r="H87" s="28" t="s">
        <v>147</v>
      </c>
      <c r="I87" s="24">
        <v>3</v>
      </c>
      <c r="J87" s="15" t="s">
        <v>1</v>
      </c>
      <c r="K87" s="14" t="s">
        <v>1</v>
      </c>
      <c r="L87" s="14" t="s">
        <v>1</v>
      </c>
      <c r="M87" s="14" t="s">
        <v>1</v>
      </c>
      <c r="N87" s="14" t="s">
        <v>1</v>
      </c>
      <c r="O87" s="25" t="s">
        <v>1</v>
      </c>
      <c r="P87" s="15" t="s">
        <v>1</v>
      </c>
    </row>
    <row r="88" spans="1:16" ht="13.5" customHeight="1">
      <c r="A88" s="1" t="s">
        <v>3</v>
      </c>
      <c r="B88" s="13">
        <v>30</v>
      </c>
      <c r="C88" s="13">
        <v>26</v>
      </c>
      <c r="D88" s="13">
        <v>5</v>
      </c>
      <c r="E88" s="14">
        <v>689</v>
      </c>
      <c r="F88" s="15">
        <v>32.8</v>
      </c>
      <c r="G88" s="28">
        <v>79</v>
      </c>
      <c r="H88" s="14">
        <v>5</v>
      </c>
      <c r="I88" s="24">
        <v>3</v>
      </c>
      <c r="J88" s="15">
        <v>25</v>
      </c>
      <c r="K88" s="14">
        <v>9</v>
      </c>
      <c r="L88" s="14">
        <v>195</v>
      </c>
      <c r="M88" s="15">
        <f>L88/K88</f>
        <v>21.666666666666668</v>
      </c>
      <c r="N88" s="34" t="s">
        <v>126</v>
      </c>
      <c r="O88" s="13">
        <v>1</v>
      </c>
      <c r="P88" s="27">
        <f>L88/J88</f>
        <v>7.8</v>
      </c>
    </row>
    <row r="89" spans="1:16" ht="13.5" customHeight="1">
      <c r="A89" s="1" t="s">
        <v>113</v>
      </c>
      <c r="B89" s="13">
        <v>5</v>
      </c>
      <c r="C89" s="13">
        <v>1</v>
      </c>
      <c r="D89" s="13">
        <v>1</v>
      </c>
      <c r="E89" s="14">
        <v>11</v>
      </c>
      <c r="F89" s="45" t="s">
        <v>120</v>
      </c>
      <c r="G89" s="28" t="s">
        <v>63</v>
      </c>
      <c r="H89" s="14" t="s">
        <v>1</v>
      </c>
      <c r="I89" s="24" t="s">
        <v>1</v>
      </c>
      <c r="J89" s="15">
        <v>13</v>
      </c>
      <c r="K89" s="14">
        <v>5</v>
      </c>
      <c r="L89" s="14">
        <v>78</v>
      </c>
      <c r="M89" s="15">
        <f>IF(L89="","",L89/K89)</f>
        <v>15.6</v>
      </c>
      <c r="N89" s="34" t="s">
        <v>47</v>
      </c>
      <c r="O89" s="25" t="s">
        <v>1</v>
      </c>
      <c r="P89" s="27">
        <f>L89/J89</f>
        <v>6</v>
      </c>
    </row>
    <row r="90" spans="1:16" ht="13.5" customHeight="1">
      <c r="A90" s="1" t="s">
        <v>34</v>
      </c>
      <c r="B90" s="13">
        <v>7</v>
      </c>
      <c r="C90" s="13">
        <v>1</v>
      </c>
      <c r="D90" s="13">
        <v>0</v>
      </c>
      <c r="E90" s="14">
        <v>0</v>
      </c>
      <c r="F90" s="15">
        <v>0</v>
      </c>
      <c r="G90" s="14">
        <v>0</v>
      </c>
      <c r="H90" s="14" t="s">
        <v>1</v>
      </c>
      <c r="I90" s="24" t="s">
        <v>1</v>
      </c>
      <c r="J90" s="15">
        <v>21</v>
      </c>
      <c r="K90" s="14">
        <v>8</v>
      </c>
      <c r="L90" s="14">
        <v>154</v>
      </c>
      <c r="M90" s="15">
        <f>IF(L90="","",L90/K90)</f>
        <v>19.25</v>
      </c>
      <c r="N90" s="28" t="s">
        <v>28</v>
      </c>
      <c r="O90" s="25" t="s">
        <v>1</v>
      </c>
      <c r="P90" s="27">
        <f>L90/J90</f>
        <v>7.333333333333333</v>
      </c>
    </row>
    <row r="91" spans="1:16" ht="13.5" customHeight="1">
      <c r="A91" s="1" t="s">
        <v>99</v>
      </c>
      <c r="B91" s="13">
        <v>1</v>
      </c>
      <c r="C91" s="13" t="s">
        <v>1</v>
      </c>
      <c r="D91" s="13" t="s">
        <v>1</v>
      </c>
      <c r="E91" s="14" t="s">
        <v>1</v>
      </c>
      <c r="F91" s="14" t="s">
        <v>1</v>
      </c>
      <c r="G91" s="14" t="s">
        <v>1</v>
      </c>
      <c r="H91" s="14" t="s">
        <v>1</v>
      </c>
      <c r="I91" s="24" t="s">
        <v>1</v>
      </c>
      <c r="J91" s="15">
        <v>4</v>
      </c>
      <c r="K91" s="14">
        <v>2</v>
      </c>
      <c r="L91" s="14">
        <v>10</v>
      </c>
      <c r="M91" s="15">
        <f>L91/K91</f>
        <v>5</v>
      </c>
      <c r="N91" s="28" t="s">
        <v>47</v>
      </c>
      <c r="O91" s="13" t="s">
        <v>1</v>
      </c>
      <c r="P91" s="27">
        <f>L91/J91</f>
        <v>2.5</v>
      </c>
    </row>
    <row r="92" spans="1:16" ht="13.5" customHeight="1">
      <c r="A92" s="1" t="s">
        <v>115</v>
      </c>
      <c r="B92" s="13">
        <v>10</v>
      </c>
      <c r="C92" s="13">
        <v>7</v>
      </c>
      <c r="D92" s="13">
        <v>2</v>
      </c>
      <c r="E92" s="14">
        <v>48</v>
      </c>
      <c r="F92" s="15">
        <v>9.6</v>
      </c>
      <c r="G92" s="14" t="s">
        <v>122</v>
      </c>
      <c r="H92" s="14" t="s">
        <v>1</v>
      </c>
      <c r="I92" s="24" t="s">
        <v>1</v>
      </c>
      <c r="J92" s="15">
        <v>29.2</v>
      </c>
      <c r="K92" s="14">
        <v>4</v>
      </c>
      <c r="L92" s="14">
        <v>215</v>
      </c>
      <c r="M92" s="15">
        <f>IF(L92="","",L92/K92)</f>
        <v>53.75</v>
      </c>
      <c r="N92" s="28" t="s">
        <v>28</v>
      </c>
      <c r="O92" s="25" t="s">
        <v>1</v>
      </c>
      <c r="P92" s="27">
        <f>L92/29.33</f>
        <v>7.33037845209683</v>
      </c>
    </row>
    <row r="93" spans="1:16" ht="13.5" customHeight="1">
      <c r="A93" s="1" t="s">
        <v>114</v>
      </c>
      <c r="B93" s="13">
        <v>50</v>
      </c>
      <c r="C93" s="13">
        <v>36</v>
      </c>
      <c r="D93" s="13">
        <v>5</v>
      </c>
      <c r="E93" s="14">
        <v>520</v>
      </c>
      <c r="F93" s="15">
        <f>520/31</f>
        <v>16.774193548387096</v>
      </c>
      <c r="G93" s="14" t="s">
        <v>144</v>
      </c>
      <c r="H93" s="14">
        <v>1</v>
      </c>
      <c r="I93" s="24">
        <v>6</v>
      </c>
      <c r="J93" s="15">
        <v>62.4</v>
      </c>
      <c r="K93" s="14">
        <v>17</v>
      </c>
      <c r="L93" s="14">
        <v>410</v>
      </c>
      <c r="M93" s="15">
        <f>IF(L93="","",L93/K93)</f>
        <v>24.11764705882353</v>
      </c>
      <c r="N93" s="28" t="s">
        <v>27</v>
      </c>
      <c r="O93" s="25" t="s">
        <v>1</v>
      </c>
      <c r="P93" s="27">
        <f>L93/62.66</f>
        <v>6.543249281838494</v>
      </c>
    </row>
    <row r="94" spans="1:16" ht="13.5" customHeight="1">
      <c r="A94" s="1" t="s">
        <v>35</v>
      </c>
      <c r="B94" s="13">
        <v>16</v>
      </c>
      <c r="C94" s="13">
        <v>12</v>
      </c>
      <c r="D94" s="13">
        <v>3</v>
      </c>
      <c r="E94" s="14">
        <v>227</v>
      </c>
      <c r="F94" s="15">
        <v>25.2</v>
      </c>
      <c r="G94" s="14" t="s">
        <v>48</v>
      </c>
      <c r="H94" s="14">
        <v>1</v>
      </c>
      <c r="I94" s="24">
        <v>2</v>
      </c>
      <c r="J94" s="15" t="s">
        <v>1</v>
      </c>
      <c r="K94" s="14" t="s">
        <v>1</v>
      </c>
      <c r="L94" s="14" t="s">
        <v>1</v>
      </c>
      <c r="M94" s="14" t="s">
        <v>1</v>
      </c>
      <c r="N94" s="14" t="s">
        <v>1</v>
      </c>
      <c r="O94" s="25" t="s">
        <v>1</v>
      </c>
      <c r="P94" s="14" t="s">
        <v>1</v>
      </c>
    </row>
    <row r="95" spans="1:16" ht="13.5" customHeight="1">
      <c r="A95" s="1" t="s">
        <v>116</v>
      </c>
      <c r="B95" s="13">
        <v>3</v>
      </c>
      <c r="C95" s="13">
        <v>3</v>
      </c>
      <c r="D95" s="13">
        <v>0</v>
      </c>
      <c r="E95" s="14">
        <v>63</v>
      </c>
      <c r="F95" s="15">
        <v>21</v>
      </c>
      <c r="G95" s="14">
        <v>27</v>
      </c>
      <c r="H95" s="14" t="s">
        <v>1</v>
      </c>
      <c r="I95" s="24" t="s">
        <v>1</v>
      </c>
      <c r="J95" s="15">
        <v>11</v>
      </c>
      <c r="K95" s="14">
        <v>3</v>
      </c>
      <c r="L95" s="14">
        <v>84</v>
      </c>
      <c r="M95" s="15">
        <f>IF(L95="","",L95/K95)</f>
        <v>28</v>
      </c>
      <c r="N95" s="28" t="s">
        <v>117</v>
      </c>
      <c r="O95" s="25" t="s">
        <v>1</v>
      </c>
      <c r="P95" s="27">
        <f>L95/J95</f>
        <v>7.636363636363637</v>
      </c>
    </row>
    <row r="96" spans="1:16" ht="13.5" customHeight="1">
      <c r="A96" s="1" t="s">
        <v>80</v>
      </c>
      <c r="B96" s="13">
        <v>8</v>
      </c>
      <c r="C96" s="13">
        <v>5</v>
      </c>
      <c r="D96" s="13">
        <v>2</v>
      </c>
      <c r="E96" s="14">
        <v>57</v>
      </c>
      <c r="F96" s="15">
        <v>19</v>
      </c>
      <c r="G96" s="14">
        <v>16</v>
      </c>
      <c r="H96" s="14" t="s">
        <v>1</v>
      </c>
      <c r="I96" s="24" t="s">
        <v>1</v>
      </c>
      <c r="J96" s="14" t="s">
        <v>1</v>
      </c>
      <c r="K96" s="14" t="s">
        <v>1</v>
      </c>
      <c r="L96" s="14" t="s">
        <v>1</v>
      </c>
      <c r="M96" s="14" t="s">
        <v>1</v>
      </c>
      <c r="N96" s="14" t="s">
        <v>1</v>
      </c>
      <c r="O96" s="13" t="s">
        <v>1</v>
      </c>
      <c r="P96" s="13" t="s">
        <v>1</v>
      </c>
    </row>
    <row r="97" spans="1:16" ht="13.5" customHeight="1">
      <c r="A97" s="1" t="s">
        <v>118</v>
      </c>
      <c r="B97" s="13">
        <v>1</v>
      </c>
      <c r="C97" s="13">
        <v>1</v>
      </c>
      <c r="D97" s="13">
        <v>1</v>
      </c>
      <c r="E97" s="14">
        <v>1</v>
      </c>
      <c r="F97" s="45" t="s">
        <v>120</v>
      </c>
      <c r="G97" s="28" t="s">
        <v>66</v>
      </c>
      <c r="H97" s="14" t="s">
        <v>1</v>
      </c>
      <c r="I97" s="24" t="s">
        <v>1</v>
      </c>
      <c r="J97" s="14" t="s">
        <v>1</v>
      </c>
      <c r="K97" s="14" t="s">
        <v>1</v>
      </c>
      <c r="L97" s="14" t="s">
        <v>1</v>
      </c>
      <c r="M97" s="14" t="s">
        <v>1</v>
      </c>
      <c r="N97" s="14" t="s">
        <v>1</v>
      </c>
      <c r="O97" s="13" t="s">
        <v>1</v>
      </c>
      <c r="P97" s="13" t="s">
        <v>1</v>
      </c>
    </row>
    <row r="98" spans="1:16" ht="13.5" customHeight="1">
      <c r="A98" s="1" t="s">
        <v>11</v>
      </c>
      <c r="B98" s="13">
        <v>4</v>
      </c>
      <c r="C98" s="13">
        <v>3</v>
      </c>
      <c r="D98" s="13">
        <v>1</v>
      </c>
      <c r="E98" s="14">
        <v>17</v>
      </c>
      <c r="F98" s="15">
        <v>8.5</v>
      </c>
      <c r="G98" s="28" t="s">
        <v>16</v>
      </c>
      <c r="H98" s="14" t="s">
        <v>1</v>
      </c>
      <c r="I98" s="24" t="s">
        <v>1</v>
      </c>
      <c r="J98" s="15">
        <v>16</v>
      </c>
      <c r="K98" s="14">
        <v>9</v>
      </c>
      <c r="L98" s="14">
        <v>54</v>
      </c>
      <c r="M98" s="15">
        <f>IF(L98="","",L98/K98)</f>
        <v>6</v>
      </c>
      <c r="N98" s="28" t="s">
        <v>24</v>
      </c>
      <c r="O98" s="29">
        <v>2</v>
      </c>
      <c r="P98" s="27">
        <f>L98/J98</f>
        <v>3.375</v>
      </c>
    </row>
    <row r="99" spans="1:16" ht="13.5" customHeight="1">
      <c r="A99" s="1" t="s">
        <v>81</v>
      </c>
      <c r="B99" s="13">
        <v>10</v>
      </c>
      <c r="C99" s="13">
        <v>9</v>
      </c>
      <c r="D99" s="13">
        <v>0</v>
      </c>
      <c r="E99" s="14">
        <v>81</v>
      </c>
      <c r="F99" s="15">
        <v>9</v>
      </c>
      <c r="G99" s="14">
        <v>25</v>
      </c>
      <c r="H99" s="14" t="s">
        <v>1</v>
      </c>
      <c r="I99" s="24" t="s">
        <v>1</v>
      </c>
      <c r="J99" s="14">
        <v>13.2</v>
      </c>
      <c r="K99" s="14">
        <v>9</v>
      </c>
      <c r="L99" s="14">
        <v>61</v>
      </c>
      <c r="M99" s="15">
        <f>L99/K99</f>
        <v>6.777777777777778</v>
      </c>
      <c r="N99" s="28" t="s">
        <v>79</v>
      </c>
      <c r="O99" s="13">
        <v>1</v>
      </c>
      <c r="P99" s="15">
        <f>L99/(80/6)</f>
        <v>4.575</v>
      </c>
    </row>
    <row r="100" spans="1:16" ht="13.5" customHeight="1">
      <c r="A100" s="1" t="s">
        <v>82</v>
      </c>
      <c r="B100" s="13">
        <v>7</v>
      </c>
      <c r="C100" s="13">
        <v>7</v>
      </c>
      <c r="D100" s="13">
        <v>0</v>
      </c>
      <c r="E100" s="14">
        <v>317</v>
      </c>
      <c r="F100" s="15">
        <v>45.3</v>
      </c>
      <c r="G100" s="14">
        <v>75</v>
      </c>
      <c r="H100" s="14">
        <v>4</v>
      </c>
      <c r="I100" s="24" t="s">
        <v>1</v>
      </c>
      <c r="J100" s="27">
        <v>25.1</v>
      </c>
      <c r="K100" s="14">
        <v>8</v>
      </c>
      <c r="L100" s="14">
        <v>159</v>
      </c>
      <c r="M100" s="15">
        <f>L100/K100</f>
        <v>19.875</v>
      </c>
      <c r="N100" s="28" t="s">
        <v>91</v>
      </c>
      <c r="O100" s="13">
        <v>1</v>
      </c>
      <c r="P100" s="15">
        <f>L100/(151/6)</f>
        <v>6.317880794701987</v>
      </c>
    </row>
    <row r="101" spans="1:16" ht="13.5" customHeight="1">
      <c r="A101" s="1" t="s">
        <v>2</v>
      </c>
      <c r="B101" s="13">
        <v>57</v>
      </c>
      <c r="C101" s="13">
        <v>46</v>
      </c>
      <c r="D101" s="13">
        <v>10</v>
      </c>
      <c r="E101" s="14">
        <v>944</v>
      </c>
      <c r="F101" s="15">
        <f>944/36</f>
        <v>26.22222222222222</v>
      </c>
      <c r="G101" s="28">
        <v>92</v>
      </c>
      <c r="H101" s="14">
        <v>5</v>
      </c>
      <c r="I101" s="24">
        <v>5</v>
      </c>
      <c r="J101" s="15">
        <v>190.3</v>
      </c>
      <c r="K101" s="14">
        <v>62</v>
      </c>
      <c r="L101" s="14">
        <v>1078</v>
      </c>
      <c r="M101" s="15">
        <f>IF(L101="","",L101/K101)</f>
        <v>17.387096774193548</v>
      </c>
      <c r="N101" s="28" t="s">
        <v>168</v>
      </c>
      <c r="O101" s="29">
        <v>6</v>
      </c>
      <c r="P101" s="27">
        <f>L101/190.5</f>
        <v>5.6587926509186355</v>
      </c>
    </row>
    <row r="102" spans="1:16" ht="13.5" customHeight="1">
      <c r="A102" s="1" t="s">
        <v>6</v>
      </c>
      <c r="B102" s="13">
        <v>5</v>
      </c>
      <c r="C102" s="13" t="s">
        <v>1</v>
      </c>
      <c r="D102" s="13" t="s">
        <v>1</v>
      </c>
      <c r="E102" s="14" t="s">
        <v>1</v>
      </c>
      <c r="F102" s="14" t="s">
        <v>1</v>
      </c>
      <c r="G102" s="14" t="s">
        <v>1</v>
      </c>
      <c r="H102" s="14" t="s">
        <v>1</v>
      </c>
      <c r="I102" s="24" t="s">
        <v>1</v>
      </c>
      <c r="J102" s="15">
        <v>6</v>
      </c>
      <c r="K102" s="14">
        <v>3</v>
      </c>
      <c r="L102" s="14">
        <v>35</v>
      </c>
      <c r="M102" s="15">
        <f>IF(L102="","",L102/K102)</f>
        <v>11.666666666666666</v>
      </c>
      <c r="N102" s="28" t="s">
        <v>28</v>
      </c>
      <c r="O102" s="29" t="s">
        <v>1</v>
      </c>
      <c r="P102" s="27">
        <f>L102/J102</f>
        <v>5.833333333333333</v>
      </c>
    </row>
    <row r="103" spans="1:16" ht="13.5" customHeight="1">
      <c r="A103" s="1" t="s">
        <v>76</v>
      </c>
      <c r="B103" s="13">
        <v>4</v>
      </c>
      <c r="C103" s="13">
        <v>4</v>
      </c>
      <c r="D103" s="13">
        <v>0</v>
      </c>
      <c r="E103" s="14">
        <v>164</v>
      </c>
      <c r="F103" s="15">
        <v>41</v>
      </c>
      <c r="G103" s="14">
        <v>60</v>
      </c>
      <c r="H103" s="14">
        <v>2</v>
      </c>
      <c r="I103" s="24">
        <v>1</v>
      </c>
      <c r="J103" s="27">
        <v>4</v>
      </c>
      <c r="K103" s="14">
        <v>1</v>
      </c>
      <c r="L103" s="14">
        <v>28</v>
      </c>
      <c r="M103" s="15">
        <f>L103/K103</f>
        <v>28</v>
      </c>
      <c r="N103" s="28" t="s">
        <v>77</v>
      </c>
      <c r="O103" s="13" t="s">
        <v>1</v>
      </c>
      <c r="P103" s="27">
        <f>L103/J103</f>
        <v>7</v>
      </c>
    </row>
    <row r="104" spans="1:16" ht="13.5" customHeight="1">
      <c r="A104" s="1" t="s">
        <v>64</v>
      </c>
      <c r="B104" s="13">
        <v>4</v>
      </c>
      <c r="C104" s="13">
        <v>1</v>
      </c>
      <c r="D104" s="13">
        <v>0</v>
      </c>
      <c r="E104" s="14">
        <v>2</v>
      </c>
      <c r="F104" s="15">
        <v>2</v>
      </c>
      <c r="G104" s="14">
        <v>2</v>
      </c>
      <c r="H104" s="14" t="s">
        <v>1</v>
      </c>
      <c r="I104" s="24" t="s">
        <v>1</v>
      </c>
      <c r="J104" s="15">
        <v>16</v>
      </c>
      <c r="K104" s="14">
        <v>3</v>
      </c>
      <c r="L104" s="14">
        <v>107</v>
      </c>
      <c r="M104" s="15">
        <f>IF(L104="","",L104/K104)</f>
        <v>35.666666666666664</v>
      </c>
      <c r="N104" s="28" t="s">
        <v>49</v>
      </c>
      <c r="O104" s="25" t="s">
        <v>1</v>
      </c>
      <c r="P104" s="27">
        <f>L104/J104</f>
        <v>6.6875</v>
      </c>
    </row>
    <row r="105" spans="1:16" ht="13.5" customHeight="1">
      <c r="A105" s="1"/>
      <c r="B105" s="13"/>
      <c r="C105" s="13"/>
      <c r="D105" s="13"/>
      <c r="E105" s="14"/>
      <c r="F105" s="15"/>
      <c r="G105" s="14"/>
      <c r="H105" s="14"/>
      <c r="I105" s="24"/>
      <c r="J105" s="14"/>
      <c r="K105" s="14"/>
      <c r="L105" s="14"/>
      <c r="M105" s="15">
        <f>IF(L105="","",L105/K105)</f>
      </c>
      <c r="N105" s="14"/>
      <c r="O105" s="13"/>
      <c r="P105" s="35"/>
    </row>
    <row r="106" spans="1:16" ht="13.5" customHeight="1">
      <c r="A106" s="1"/>
      <c r="B106" s="13"/>
      <c r="C106" s="13"/>
      <c r="D106" s="13"/>
      <c r="E106" s="14"/>
      <c r="F106" s="15"/>
      <c r="G106" s="14"/>
      <c r="H106" s="14"/>
      <c r="I106" s="24"/>
      <c r="J106" s="14"/>
      <c r="K106" s="14"/>
      <c r="L106" s="14"/>
      <c r="M106" s="15">
        <f>IF(L106="","",L106/K106)</f>
      </c>
      <c r="N106" s="14"/>
      <c r="O106" s="13"/>
      <c r="P106" s="35"/>
    </row>
    <row r="107" spans="1:16" ht="18" customHeight="1">
      <c r="A107" s="19" t="s">
        <v>119</v>
      </c>
      <c r="B107" s="36"/>
      <c r="C107" s="36">
        <f>SUM(C8:C106)</f>
        <v>549</v>
      </c>
      <c r="D107" s="36">
        <f>SUM(D8:D106)</f>
        <v>119</v>
      </c>
      <c r="E107" s="37">
        <f>SUM(E8:E106)</f>
        <v>8944</v>
      </c>
      <c r="F107" s="38" t="s">
        <v>1</v>
      </c>
      <c r="G107" s="39" t="s">
        <v>15</v>
      </c>
      <c r="H107" s="37">
        <v>35</v>
      </c>
      <c r="I107" s="40">
        <f>SUM(I8:I106)</f>
        <v>53</v>
      </c>
      <c r="J107" s="39">
        <v>1359.3</v>
      </c>
      <c r="K107" s="37">
        <f>SUM(K8:K106)</f>
        <v>455</v>
      </c>
      <c r="L107" s="37">
        <f>SUM(L8:L106)</f>
        <v>9493</v>
      </c>
      <c r="M107" s="36" t="s">
        <v>1</v>
      </c>
      <c r="N107" s="41" t="s">
        <v>158</v>
      </c>
      <c r="O107" s="36">
        <f>SUM(O8:O106)</f>
        <v>35</v>
      </c>
      <c r="P107" s="48">
        <f>L107/1359.5</f>
        <v>6.982714233173961</v>
      </c>
    </row>
    <row r="108" spans="1:16" ht="15">
      <c r="A108" s="1"/>
      <c r="B108" s="13"/>
      <c r="C108" s="13"/>
      <c r="D108" s="13"/>
      <c r="E108" s="14"/>
      <c r="F108" s="15"/>
      <c r="G108" s="14"/>
      <c r="H108" s="14"/>
      <c r="I108" s="14"/>
      <c r="J108" s="14"/>
      <c r="K108" s="14"/>
      <c r="L108" s="15">
        <f>IF(K108="","",K108/J108)</f>
      </c>
      <c r="M108" s="14"/>
      <c r="N108" s="13"/>
      <c r="O108" s="35"/>
      <c r="P108" s="12"/>
    </row>
    <row r="109" spans="1:16" ht="15">
      <c r="A109" s="12" t="s">
        <v>108</v>
      </c>
      <c r="B109" s="43">
        <f>SUM(B8:B106)</f>
        <v>841</v>
      </c>
      <c r="C109" s="13">
        <f>SUM(C8:C106)</f>
        <v>549</v>
      </c>
      <c r="D109" s="13">
        <f>SUM(D8:D106)</f>
        <v>119</v>
      </c>
      <c r="E109" s="14">
        <f>SUM(E8:E106)</f>
        <v>8944</v>
      </c>
      <c r="F109" s="15"/>
      <c r="G109" s="14" t="s">
        <v>140</v>
      </c>
      <c r="H109" s="14">
        <v>38</v>
      </c>
      <c r="I109" s="14">
        <f>SUM(I8:I106)</f>
        <v>53</v>
      </c>
      <c r="J109" s="15">
        <f>890+7.1+114+148.5+129.4+69.5</f>
        <v>1358.5</v>
      </c>
      <c r="K109" s="14">
        <f>SUM(K9:K106)</f>
        <v>455</v>
      </c>
      <c r="L109" s="14">
        <f>SUM(L8:L106)</f>
        <v>9493</v>
      </c>
      <c r="M109" s="14"/>
      <c r="N109" s="13"/>
      <c r="O109" s="13">
        <f>SUM(O8:O106)</f>
        <v>35</v>
      </c>
      <c r="P109" s="12"/>
    </row>
    <row r="111" ht="15">
      <c r="J111" s="44"/>
    </row>
  </sheetData>
  <sheetProtection/>
  <printOptions/>
  <pageMargins left="0.7086614173228347" right="0.03937007874015748" top="0.7480314960629921" bottom="0.5511811023622047" header="0.31496062992125984" footer="0.31496062992125984"/>
  <pageSetup horizontalDpi="300" verticalDpi="300" orientation="portrait" paperSize="9" r:id="rId1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Trevor Walker</cp:lastModifiedBy>
  <cp:lastPrinted>2023-09-27T19:09:06Z</cp:lastPrinted>
  <dcterms:created xsi:type="dcterms:W3CDTF">1999-09-16T10:43:29Z</dcterms:created>
  <dcterms:modified xsi:type="dcterms:W3CDTF">2023-09-30T15:50:38Z</dcterms:modified>
  <cp:category/>
  <cp:version/>
  <cp:contentType/>
  <cp:contentStatus/>
</cp:coreProperties>
</file>