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'Sheet1'!$A$1:$P$29</definedName>
  </definedNames>
  <calcPr fullCalcOnLoad="1"/>
</workbook>
</file>

<file path=xl/sharedStrings.xml><?xml version="1.0" encoding="utf-8"?>
<sst xmlns="http://schemas.openxmlformats.org/spreadsheetml/2006/main" count="160" uniqueCount="54">
  <si>
    <t>Matches</t>
  </si>
  <si>
    <t>Inns</t>
  </si>
  <si>
    <t>Runs</t>
  </si>
  <si>
    <t>Ave</t>
  </si>
  <si>
    <t>HS</t>
  </si>
  <si>
    <t>50s</t>
  </si>
  <si>
    <t>30s</t>
  </si>
  <si>
    <t>Ovrs</t>
  </si>
  <si>
    <t>Wks</t>
  </si>
  <si>
    <t>BB</t>
  </si>
  <si>
    <t>3wI</t>
  </si>
  <si>
    <t>Econ</t>
  </si>
  <si>
    <t>-</t>
  </si>
  <si>
    <t>J McClurkin</t>
  </si>
  <si>
    <t>Nikolai Smith</t>
  </si>
  <si>
    <t>Played</t>
  </si>
  <si>
    <t>Won</t>
  </si>
  <si>
    <t>Lost</t>
  </si>
  <si>
    <t>JW Magee</t>
  </si>
  <si>
    <t>AR White</t>
  </si>
  <si>
    <t>No Result</t>
  </si>
  <si>
    <t>BJ Rose</t>
  </si>
  <si>
    <t>OG Metcalfe</t>
  </si>
  <si>
    <t>SC Getkate</t>
  </si>
  <si>
    <t>JM Hunter</t>
  </si>
  <si>
    <t>JHA Metcalfe</t>
  </si>
  <si>
    <t xml:space="preserve">     ∞</t>
  </si>
  <si>
    <t>C Robertson</t>
  </si>
  <si>
    <t>M Poskitt</t>
  </si>
  <si>
    <t>N Cole</t>
  </si>
  <si>
    <t>Finished fifth out of eight, so did not qualify for semi-final</t>
  </si>
  <si>
    <t>1-22</t>
  </si>
  <si>
    <t>5-14</t>
  </si>
  <si>
    <t>1-26</t>
  </si>
  <si>
    <t>5no</t>
  </si>
  <si>
    <t>1-14</t>
  </si>
  <si>
    <t>4no</t>
  </si>
  <si>
    <t>7no</t>
  </si>
  <si>
    <t>2-25</t>
  </si>
  <si>
    <t>2-18</t>
  </si>
  <si>
    <t>RAW Ellerby</t>
  </si>
  <si>
    <t>JA Lambert</t>
  </si>
  <si>
    <t>MB Peak</t>
  </si>
  <si>
    <t>JA Rose</t>
  </si>
  <si>
    <t>C Carmichael</t>
  </si>
  <si>
    <t>1-15</t>
  </si>
  <si>
    <t>94no</t>
  </si>
  <si>
    <t>3-22</t>
  </si>
  <si>
    <t>2-23</t>
  </si>
  <si>
    <t>AHD Ly</t>
  </si>
  <si>
    <t>2-31</t>
  </si>
  <si>
    <t>=128+10 odd balls</t>
  </si>
  <si>
    <t>T20 Cup   -   2021</t>
  </si>
  <si>
    <t>Not   Outs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</si>
</sst>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CG Times (W1)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 quotePrefix="1">
      <alignment horizontal="center"/>
    </xf>
    <xf numFmtId="164" fontId="4" fillId="0" borderId="0" xfId="0" applyNumberFormat="1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right" wrapText="1"/>
    </xf>
    <xf numFmtId="0" fontId="4" fillId="0" borderId="0" xfId="0" applyFont="1" applyAlignment="1" quotePrefix="1">
      <alignment horizontal="center"/>
    </xf>
    <xf numFmtId="0" fontId="0" fillId="0" borderId="0" xfId="0" applyAlignment="1" quotePrefix="1">
      <alignment/>
    </xf>
    <xf numFmtId="2" fontId="6" fillId="0" borderId="0" xfId="0" applyNumberFormat="1" applyFont="1" applyAlignment="1" quotePrefix="1">
      <alignment horizontal="left"/>
    </xf>
    <xf numFmtId="17" fontId="4" fillId="0" borderId="0" xfId="0" applyNumberFormat="1" applyFont="1" applyBorder="1" applyAlignment="1" quotePrefix="1">
      <alignment horizontal="right"/>
    </xf>
    <xf numFmtId="164" fontId="2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S7" sqref="S7"/>
    </sheetView>
  </sheetViews>
  <sheetFormatPr defaultColWidth="9.140625" defaultRowHeight="15"/>
  <cols>
    <col min="1" max="1" width="12.8515625" style="0" customWidth="1"/>
    <col min="2" max="2" width="7.00390625" style="0" customWidth="1"/>
    <col min="3" max="3" width="4.8515625" style="0" customWidth="1"/>
    <col min="4" max="4" width="4.7109375" style="0" customWidth="1"/>
    <col min="5" max="5" width="5.421875" style="0" customWidth="1"/>
    <col min="6" max="6" width="6.00390625" style="0" customWidth="1"/>
    <col min="7" max="7" width="5.57421875" style="0" customWidth="1"/>
    <col min="8" max="8" width="3.7109375" style="0" customWidth="1"/>
    <col min="9" max="9" width="4.00390625" style="0" customWidth="1"/>
    <col min="10" max="10" width="5.7109375" style="0" customWidth="1"/>
    <col min="11" max="11" width="5.140625" style="0" customWidth="1"/>
    <col min="12" max="12" width="5.57421875" style="0" customWidth="1"/>
    <col min="13" max="14" width="6.00390625" style="0" customWidth="1"/>
    <col min="15" max="15" width="4.421875" style="0" customWidth="1"/>
    <col min="16" max="16" width="5.140625" style="0" customWidth="1"/>
  </cols>
  <sheetData>
    <row r="1" spans="1:16" ht="24" customHeight="1">
      <c r="A1" s="1"/>
      <c r="B1" s="2"/>
      <c r="C1" s="37" t="s">
        <v>52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"/>
      <c r="O1" s="2"/>
      <c r="P1" s="1"/>
    </row>
    <row r="2" spans="1:16" ht="12.75" customHeight="1">
      <c r="A2" s="1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1"/>
    </row>
    <row r="3" spans="1:16" ht="28.5" customHeight="1">
      <c r="A3" s="1"/>
      <c r="B3" s="4" t="s">
        <v>0</v>
      </c>
      <c r="C3" s="5" t="s">
        <v>1</v>
      </c>
      <c r="D3" s="30" t="s">
        <v>53</v>
      </c>
      <c r="E3" s="5" t="s">
        <v>2</v>
      </c>
      <c r="F3" s="5" t="s">
        <v>3</v>
      </c>
      <c r="G3" s="5" t="s">
        <v>4</v>
      </c>
      <c r="H3" s="6" t="s">
        <v>5</v>
      </c>
      <c r="I3" s="7" t="s">
        <v>6</v>
      </c>
      <c r="J3" s="6" t="s">
        <v>7</v>
      </c>
      <c r="K3" s="8" t="s">
        <v>8</v>
      </c>
      <c r="L3" s="8" t="s">
        <v>2</v>
      </c>
      <c r="M3" s="8" t="s">
        <v>3</v>
      </c>
      <c r="N3" s="8" t="s">
        <v>9</v>
      </c>
      <c r="O3" s="9" t="s">
        <v>10</v>
      </c>
      <c r="P3" s="8" t="s">
        <v>11</v>
      </c>
    </row>
    <row r="4" spans="1:16" ht="9.75" customHeight="1">
      <c r="A4" s="1"/>
      <c r="B4" s="2"/>
      <c r="C4" s="2"/>
      <c r="D4" s="2"/>
      <c r="E4" s="3"/>
      <c r="F4" s="3"/>
      <c r="G4" s="3"/>
      <c r="H4" s="10"/>
      <c r="I4" s="11"/>
      <c r="J4" s="10"/>
      <c r="K4" s="12"/>
      <c r="L4" s="12"/>
      <c r="M4" s="12"/>
      <c r="N4" s="12"/>
      <c r="O4" s="13"/>
      <c r="P4" s="1"/>
    </row>
    <row r="5" spans="1:16" ht="15" customHeight="1">
      <c r="A5" s="1" t="s">
        <v>44</v>
      </c>
      <c r="B5" s="2">
        <v>2</v>
      </c>
      <c r="C5" s="2">
        <v>2</v>
      </c>
      <c r="D5" s="2">
        <v>0</v>
      </c>
      <c r="E5" s="3">
        <v>24</v>
      </c>
      <c r="F5" s="17">
        <f>24/2</f>
        <v>12</v>
      </c>
      <c r="G5" s="3">
        <v>15</v>
      </c>
      <c r="H5" s="18" t="s">
        <v>12</v>
      </c>
      <c r="I5" s="19" t="s">
        <v>12</v>
      </c>
      <c r="J5" s="35">
        <v>3</v>
      </c>
      <c r="K5" s="12">
        <v>1</v>
      </c>
      <c r="L5" s="12">
        <v>34</v>
      </c>
      <c r="M5" s="17">
        <f aca="true" t="shared" si="0" ref="M5:M10">IF(L5="","",L5/K5)</f>
        <v>34</v>
      </c>
      <c r="N5" s="23" t="s">
        <v>45</v>
      </c>
      <c r="O5" s="21" t="s">
        <v>12</v>
      </c>
      <c r="P5" s="22">
        <f>L5/J5</f>
        <v>11.333333333333334</v>
      </c>
    </row>
    <row r="6" spans="1:16" ht="15">
      <c r="A6" s="14" t="s">
        <v>29</v>
      </c>
      <c r="B6" s="15">
        <v>4</v>
      </c>
      <c r="C6" s="15">
        <v>2</v>
      </c>
      <c r="D6" s="15">
        <v>1</v>
      </c>
      <c r="E6" s="16">
        <v>5</v>
      </c>
      <c r="F6" s="17">
        <f>5/1</f>
        <v>5</v>
      </c>
      <c r="G6" s="16" t="s">
        <v>36</v>
      </c>
      <c r="H6" s="18" t="s">
        <v>12</v>
      </c>
      <c r="I6" s="19" t="s">
        <v>12</v>
      </c>
      <c r="J6" s="25">
        <v>3</v>
      </c>
      <c r="K6" s="23">
        <v>1</v>
      </c>
      <c r="L6" s="23">
        <v>28</v>
      </c>
      <c r="M6" s="17">
        <f t="shared" si="0"/>
        <v>28</v>
      </c>
      <c r="N6" s="23" t="s">
        <v>35</v>
      </c>
      <c r="O6" s="21" t="s">
        <v>12</v>
      </c>
      <c r="P6" s="22">
        <f>L6/J6</f>
        <v>9.333333333333334</v>
      </c>
    </row>
    <row r="7" spans="1:16" ht="15">
      <c r="A7" s="14" t="s">
        <v>40</v>
      </c>
      <c r="B7" s="15">
        <v>2</v>
      </c>
      <c r="C7" s="15">
        <v>1</v>
      </c>
      <c r="D7" s="15">
        <v>0</v>
      </c>
      <c r="E7" s="16">
        <v>10</v>
      </c>
      <c r="F7" s="17">
        <f>10/1</f>
        <v>10</v>
      </c>
      <c r="G7" s="16">
        <v>10</v>
      </c>
      <c r="H7" s="18" t="s">
        <v>12</v>
      </c>
      <c r="I7" s="19" t="s">
        <v>12</v>
      </c>
      <c r="J7" s="23" t="s">
        <v>12</v>
      </c>
      <c r="K7" s="23" t="s">
        <v>12</v>
      </c>
      <c r="L7" s="23" t="s">
        <v>12</v>
      </c>
      <c r="M7" s="31" t="s">
        <v>12</v>
      </c>
      <c r="N7" s="31" t="s">
        <v>12</v>
      </c>
      <c r="O7" s="21" t="s">
        <v>12</v>
      </c>
      <c r="P7" s="18" t="s">
        <v>12</v>
      </c>
    </row>
    <row r="8" spans="1:16" ht="15">
      <c r="A8" s="14" t="s">
        <v>23</v>
      </c>
      <c r="B8" s="15">
        <v>5</v>
      </c>
      <c r="C8" s="15">
        <v>5</v>
      </c>
      <c r="D8" s="15">
        <v>1</v>
      </c>
      <c r="E8" s="16">
        <v>235</v>
      </c>
      <c r="F8" s="25">
        <f>235/4</f>
        <v>58.75</v>
      </c>
      <c r="G8" s="23" t="s">
        <v>46</v>
      </c>
      <c r="H8" s="24">
        <v>2</v>
      </c>
      <c r="I8" s="19">
        <v>1</v>
      </c>
      <c r="J8" s="20">
        <v>19</v>
      </c>
      <c r="K8" s="16">
        <v>6</v>
      </c>
      <c r="L8" s="16">
        <v>134</v>
      </c>
      <c r="M8" s="17">
        <f t="shared" si="0"/>
        <v>22.333333333333332</v>
      </c>
      <c r="N8" s="24" t="s">
        <v>47</v>
      </c>
      <c r="O8" s="21">
        <v>1</v>
      </c>
      <c r="P8" s="22">
        <f>L8/J8</f>
        <v>7.052631578947368</v>
      </c>
    </row>
    <row r="9" spans="1:16" ht="15">
      <c r="A9" s="14" t="s">
        <v>24</v>
      </c>
      <c r="B9" s="15">
        <v>2</v>
      </c>
      <c r="C9" s="15">
        <v>2</v>
      </c>
      <c r="D9" s="15">
        <v>0</v>
      </c>
      <c r="E9" s="16">
        <v>71</v>
      </c>
      <c r="F9" s="25">
        <f>71/2</f>
        <v>35.5</v>
      </c>
      <c r="G9" s="23">
        <v>47</v>
      </c>
      <c r="H9" s="18" t="s">
        <v>12</v>
      </c>
      <c r="I9" s="19">
        <v>1</v>
      </c>
      <c r="J9" s="25">
        <v>6</v>
      </c>
      <c r="K9" s="23">
        <v>3</v>
      </c>
      <c r="L9" s="23">
        <v>40</v>
      </c>
      <c r="M9" s="17">
        <f t="shared" si="0"/>
        <v>13.333333333333334</v>
      </c>
      <c r="N9" s="24" t="s">
        <v>48</v>
      </c>
      <c r="O9" s="21" t="s">
        <v>12</v>
      </c>
      <c r="P9" s="22">
        <f>L9/J9</f>
        <v>6.666666666666667</v>
      </c>
    </row>
    <row r="10" spans="1:16" ht="15">
      <c r="A10" s="14" t="s">
        <v>41</v>
      </c>
      <c r="B10" s="15">
        <v>6</v>
      </c>
      <c r="C10" s="15">
        <v>3</v>
      </c>
      <c r="D10" s="15">
        <v>1</v>
      </c>
      <c r="E10" s="16">
        <v>15</v>
      </c>
      <c r="F10" s="25">
        <f>15/2</f>
        <v>7.5</v>
      </c>
      <c r="G10" s="23">
        <v>9</v>
      </c>
      <c r="H10" s="18" t="s">
        <v>12</v>
      </c>
      <c r="I10" s="19" t="s">
        <v>12</v>
      </c>
      <c r="J10" s="20">
        <v>9</v>
      </c>
      <c r="K10" s="16">
        <v>2</v>
      </c>
      <c r="L10" s="16">
        <v>95</v>
      </c>
      <c r="M10" s="17">
        <f t="shared" si="0"/>
        <v>47.5</v>
      </c>
      <c r="N10" s="23" t="s">
        <v>33</v>
      </c>
      <c r="O10" s="21" t="s">
        <v>12</v>
      </c>
      <c r="P10" s="22">
        <f>L10/J10</f>
        <v>10.555555555555555</v>
      </c>
    </row>
    <row r="11" spans="1:16" ht="15">
      <c r="A11" s="14" t="s">
        <v>49</v>
      </c>
      <c r="B11" s="15">
        <v>1</v>
      </c>
      <c r="C11" s="31" t="s">
        <v>12</v>
      </c>
      <c r="D11" s="31" t="s">
        <v>12</v>
      </c>
      <c r="E11" s="23" t="s">
        <v>12</v>
      </c>
      <c r="F11" s="23" t="s">
        <v>12</v>
      </c>
      <c r="G11" s="23" t="s">
        <v>12</v>
      </c>
      <c r="H11" s="28" t="s">
        <v>12</v>
      </c>
      <c r="I11" s="19" t="s">
        <v>12</v>
      </c>
      <c r="J11" s="23" t="s">
        <v>12</v>
      </c>
      <c r="K11" s="23" t="s">
        <v>12</v>
      </c>
      <c r="L11" s="23" t="s">
        <v>12</v>
      </c>
      <c r="M11" s="31" t="s">
        <v>12</v>
      </c>
      <c r="N11" s="31" t="s">
        <v>12</v>
      </c>
      <c r="O11" s="21" t="s">
        <v>12</v>
      </c>
      <c r="P11" s="18" t="s">
        <v>12</v>
      </c>
    </row>
    <row r="12" spans="1:16" ht="15.75">
      <c r="A12" s="14" t="s">
        <v>18</v>
      </c>
      <c r="B12" s="15">
        <v>7</v>
      </c>
      <c r="C12" s="15">
        <v>2</v>
      </c>
      <c r="D12" s="15">
        <v>2</v>
      </c>
      <c r="E12" s="16">
        <v>8</v>
      </c>
      <c r="F12" s="33" t="s">
        <v>26</v>
      </c>
      <c r="G12" s="16" t="s">
        <v>37</v>
      </c>
      <c r="H12" s="18" t="s">
        <v>12</v>
      </c>
      <c r="I12" s="19" t="s">
        <v>12</v>
      </c>
      <c r="J12" s="20">
        <v>17.5</v>
      </c>
      <c r="K12" s="16">
        <v>9</v>
      </c>
      <c r="L12" s="16">
        <v>161</v>
      </c>
      <c r="M12" s="17">
        <f>IF(L12="","",L12/K12)</f>
        <v>17.88888888888889</v>
      </c>
      <c r="N12" s="28" t="s">
        <v>32</v>
      </c>
      <c r="O12" s="21">
        <v>1</v>
      </c>
      <c r="P12" s="22">
        <f>L12/J12</f>
        <v>9.2</v>
      </c>
    </row>
    <row r="13" spans="1:16" ht="15">
      <c r="A13" s="14" t="s">
        <v>13</v>
      </c>
      <c r="B13" s="15">
        <v>3</v>
      </c>
      <c r="C13" s="15">
        <v>3</v>
      </c>
      <c r="D13" s="15">
        <v>0</v>
      </c>
      <c r="E13" s="16">
        <v>39</v>
      </c>
      <c r="F13" s="25">
        <f>39/3</f>
        <v>13</v>
      </c>
      <c r="G13" s="28">
        <v>26</v>
      </c>
      <c r="H13" s="18" t="s">
        <v>12</v>
      </c>
      <c r="I13" s="19" t="s">
        <v>12</v>
      </c>
      <c r="J13" s="23" t="s">
        <v>12</v>
      </c>
      <c r="K13" s="23" t="s">
        <v>12</v>
      </c>
      <c r="L13" s="23" t="s">
        <v>12</v>
      </c>
      <c r="M13" s="31" t="s">
        <v>12</v>
      </c>
      <c r="N13" s="31" t="s">
        <v>12</v>
      </c>
      <c r="O13" s="21" t="s">
        <v>12</v>
      </c>
      <c r="P13" s="18" t="s">
        <v>12</v>
      </c>
    </row>
    <row r="14" spans="1:16" ht="15">
      <c r="A14" s="14" t="s">
        <v>25</v>
      </c>
      <c r="B14" s="15">
        <v>2</v>
      </c>
      <c r="C14" s="15">
        <v>1</v>
      </c>
      <c r="D14" s="15">
        <v>0</v>
      </c>
      <c r="E14" s="16">
        <v>8</v>
      </c>
      <c r="F14" s="17">
        <v>8</v>
      </c>
      <c r="G14" s="16">
        <v>8</v>
      </c>
      <c r="H14" s="18" t="s">
        <v>12</v>
      </c>
      <c r="I14" s="19" t="s">
        <v>12</v>
      </c>
      <c r="J14" s="23" t="s">
        <v>12</v>
      </c>
      <c r="K14" s="23" t="s">
        <v>12</v>
      </c>
      <c r="L14" s="23" t="s">
        <v>12</v>
      </c>
      <c r="M14" s="31" t="s">
        <v>12</v>
      </c>
      <c r="N14" s="31" t="s">
        <v>12</v>
      </c>
      <c r="O14" s="21" t="s">
        <v>12</v>
      </c>
      <c r="P14" s="18" t="s">
        <v>12</v>
      </c>
    </row>
    <row r="15" spans="1:16" ht="15">
      <c r="A15" s="14" t="s">
        <v>22</v>
      </c>
      <c r="B15" s="15">
        <v>7</v>
      </c>
      <c r="C15" s="15">
        <v>6</v>
      </c>
      <c r="D15" s="15">
        <v>0</v>
      </c>
      <c r="E15" s="16">
        <v>120</v>
      </c>
      <c r="F15" s="25">
        <f>120/6</f>
        <v>20</v>
      </c>
      <c r="G15" s="23">
        <v>56</v>
      </c>
      <c r="H15" s="18">
        <v>1</v>
      </c>
      <c r="I15" s="19" t="s">
        <v>12</v>
      </c>
      <c r="J15" s="23" t="s">
        <v>12</v>
      </c>
      <c r="K15" s="23" t="s">
        <v>12</v>
      </c>
      <c r="L15" s="23" t="s">
        <v>12</v>
      </c>
      <c r="M15" s="31" t="s">
        <v>12</v>
      </c>
      <c r="N15" s="31" t="s">
        <v>12</v>
      </c>
      <c r="O15" s="21" t="s">
        <v>12</v>
      </c>
      <c r="P15" s="18" t="s">
        <v>12</v>
      </c>
    </row>
    <row r="16" spans="1:16" ht="15">
      <c r="A16" s="14" t="s">
        <v>42</v>
      </c>
      <c r="B16" s="15">
        <v>2</v>
      </c>
      <c r="C16" s="31" t="s">
        <v>12</v>
      </c>
      <c r="D16" s="31" t="s">
        <v>12</v>
      </c>
      <c r="E16" s="23" t="s">
        <v>12</v>
      </c>
      <c r="F16" s="23" t="s">
        <v>12</v>
      </c>
      <c r="G16" s="23" t="s">
        <v>12</v>
      </c>
      <c r="H16" s="28" t="s">
        <v>12</v>
      </c>
      <c r="I16" s="19" t="s">
        <v>12</v>
      </c>
      <c r="J16" s="25">
        <v>4</v>
      </c>
      <c r="K16" s="23">
        <v>1</v>
      </c>
      <c r="L16" s="23">
        <v>51</v>
      </c>
      <c r="M16" s="17">
        <f>IF(L16="","",L16/K16)</f>
        <v>51</v>
      </c>
      <c r="N16" s="23" t="s">
        <v>31</v>
      </c>
      <c r="O16" s="21" t="s">
        <v>12</v>
      </c>
      <c r="P16" s="22">
        <f>L16/J16</f>
        <v>12.75</v>
      </c>
    </row>
    <row r="17" spans="1:16" ht="15">
      <c r="A17" s="14" t="s">
        <v>28</v>
      </c>
      <c r="B17" s="15">
        <v>4</v>
      </c>
      <c r="C17" s="15">
        <v>3</v>
      </c>
      <c r="D17" s="15">
        <v>0</v>
      </c>
      <c r="E17" s="16">
        <v>34</v>
      </c>
      <c r="F17" s="17">
        <f>34/3</f>
        <v>11.333333333333334</v>
      </c>
      <c r="G17" s="16">
        <v>19</v>
      </c>
      <c r="H17" s="18" t="s">
        <v>12</v>
      </c>
      <c r="I17" s="19" t="s">
        <v>12</v>
      </c>
      <c r="J17" s="23" t="s">
        <v>12</v>
      </c>
      <c r="K17" s="23" t="s">
        <v>12</v>
      </c>
      <c r="L17" s="23" t="s">
        <v>12</v>
      </c>
      <c r="M17" s="31" t="s">
        <v>12</v>
      </c>
      <c r="N17" s="31" t="s">
        <v>12</v>
      </c>
      <c r="O17" s="21" t="s">
        <v>12</v>
      </c>
      <c r="P17" s="18" t="s">
        <v>12</v>
      </c>
    </row>
    <row r="18" spans="1:16" ht="15">
      <c r="A18" s="14" t="s">
        <v>27</v>
      </c>
      <c r="B18" s="15">
        <v>7</v>
      </c>
      <c r="C18" s="31">
        <v>4</v>
      </c>
      <c r="D18" s="31">
        <v>1</v>
      </c>
      <c r="E18" s="23">
        <v>24</v>
      </c>
      <c r="F18" s="25">
        <f>24/3</f>
        <v>8</v>
      </c>
      <c r="G18" s="23">
        <v>22</v>
      </c>
      <c r="H18" s="18" t="s">
        <v>12</v>
      </c>
      <c r="I18" s="19" t="s">
        <v>12</v>
      </c>
      <c r="J18" s="25">
        <v>25</v>
      </c>
      <c r="K18" s="23">
        <v>6</v>
      </c>
      <c r="L18" s="23">
        <v>175</v>
      </c>
      <c r="M18" s="17">
        <f>IF(L18="","",L18/K18)</f>
        <v>29.166666666666668</v>
      </c>
      <c r="N18" s="23" t="s">
        <v>38</v>
      </c>
      <c r="O18" s="21" t="s">
        <v>12</v>
      </c>
      <c r="P18" s="22">
        <f>L18/J18</f>
        <v>7</v>
      </c>
    </row>
    <row r="19" spans="1:16" ht="15">
      <c r="A19" s="14" t="s">
        <v>21</v>
      </c>
      <c r="B19" s="15">
        <v>7</v>
      </c>
      <c r="C19" s="15">
        <v>6</v>
      </c>
      <c r="D19" s="15">
        <v>1</v>
      </c>
      <c r="E19" s="16">
        <v>49</v>
      </c>
      <c r="F19" s="17">
        <f>49/5</f>
        <v>9.8</v>
      </c>
      <c r="G19" s="23">
        <v>22</v>
      </c>
      <c r="H19" s="18" t="s">
        <v>12</v>
      </c>
      <c r="I19" s="19" t="s">
        <v>12</v>
      </c>
      <c r="J19" s="20">
        <v>19.5</v>
      </c>
      <c r="K19" s="16">
        <v>7</v>
      </c>
      <c r="L19" s="16">
        <v>124</v>
      </c>
      <c r="M19" s="17">
        <f>IF(L19="","",L19/K19)</f>
        <v>17.714285714285715</v>
      </c>
      <c r="N19" s="34" t="s">
        <v>39</v>
      </c>
      <c r="O19" s="21" t="s">
        <v>12</v>
      </c>
      <c r="P19" s="22">
        <f>L19/J19</f>
        <v>6.358974358974359</v>
      </c>
    </row>
    <row r="20" spans="1:16" ht="15.75">
      <c r="A20" s="14" t="s">
        <v>43</v>
      </c>
      <c r="B20" s="15">
        <v>3</v>
      </c>
      <c r="C20" s="15">
        <v>1</v>
      </c>
      <c r="D20" s="15">
        <v>1</v>
      </c>
      <c r="E20" s="16">
        <v>5</v>
      </c>
      <c r="F20" s="33" t="s">
        <v>26</v>
      </c>
      <c r="G20" s="23" t="s">
        <v>34</v>
      </c>
      <c r="H20" s="18" t="s">
        <v>12</v>
      </c>
      <c r="I20" s="19" t="s">
        <v>12</v>
      </c>
      <c r="J20" s="23" t="s">
        <v>12</v>
      </c>
      <c r="K20" s="23" t="s">
        <v>12</v>
      </c>
      <c r="L20" s="23" t="s">
        <v>12</v>
      </c>
      <c r="M20" s="31" t="s">
        <v>12</v>
      </c>
      <c r="N20" s="31" t="s">
        <v>12</v>
      </c>
      <c r="O20" s="21" t="s">
        <v>12</v>
      </c>
      <c r="P20" s="18" t="s">
        <v>12</v>
      </c>
    </row>
    <row r="21" spans="1:16" ht="15">
      <c r="A21" s="14" t="s">
        <v>14</v>
      </c>
      <c r="B21" s="15">
        <v>7</v>
      </c>
      <c r="C21" s="15">
        <v>6</v>
      </c>
      <c r="D21" s="15">
        <v>0</v>
      </c>
      <c r="E21" s="16">
        <v>68</v>
      </c>
      <c r="F21" s="17">
        <f>68/6</f>
        <v>11.333333333333334</v>
      </c>
      <c r="G21" s="16">
        <v>29</v>
      </c>
      <c r="H21" s="18" t="s">
        <v>12</v>
      </c>
      <c r="I21" s="19" t="s">
        <v>12</v>
      </c>
      <c r="J21" s="20">
        <v>2</v>
      </c>
      <c r="K21" s="16">
        <v>0</v>
      </c>
      <c r="L21" s="16">
        <v>18</v>
      </c>
      <c r="M21" s="29" t="s">
        <v>12</v>
      </c>
      <c r="N21" s="31" t="s">
        <v>12</v>
      </c>
      <c r="O21" s="21" t="s">
        <v>12</v>
      </c>
      <c r="P21" s="22">
        <f>L21/J21</f>
        <v>9</v>
      </c>
    </row>
    <row r="22" spans="1:16" ht="15">
      <c r="A22" s="14" t="s">
        <v>19</v>
      </c>
      <c r="B22" s="15">
        <v>6</v>
      </c>
      <c r="C22" s="15">
        <v>5</v>
      </c>
      <c r="D22" s="15">
        <v>2</v>
      </c>
      <c r="E22" s="16">
        <v>38</v>
      </c>
      <c r="F22" s="17">
        <f>35/3</f>
        <v>11.666666666666666</v>
      </c>
      <c r="G22" s="16">
        <v>25</v>
      </c>
      <c r="H22" s="18" t="s">
        <v>12</v>
      </c>
      <c r="I22" s="19" t="s">
        <v>12</v>
      </c>
      <c r="J22" s="20">
        <v>21</v>
      </c>
      <c r="K22" s="16">
        <v>3</v>
      </c>
      <c r="L22" s="16">
        <v>147</v>
      </c>
      <c r="M22" s="17">
        <f aca="true" t="shared" si="1" ref="M22:M30">IF(L22="","",L22/K22)</f>
        <v>49</v>
      </c>
      <c r="N22" s="23" t="s">
        <v>50</v>
      </c>
      <c r="O22" s="21" t="s">
        <v>12</v>
      </c>
      <c r="P22" s="22">
        <f>L22/J22</f>
        <v>7</v>
      </c>
    </row>
    <row r="23" spans="1:16" ht="15">
      <c r="A23" s="14"/>
      <c r="B23" s="15"/>
      <c r="C23" s="15"/>
      <c r="D23" s="15"/>
      <c r="E23" s="16"/>
      <c r="F23" s="17"/>
      <c r="G23" s="16"/>
      <c r="H23" s="18"/>
      <c r="I23" s="19"/>
      <c r="J23" s="18"/>
      <c r="K23" s="16"/>
      <c r="L23" s="16"/>
      <c r="M23" s="17">
        <f t="shared" si="1"/>
      </c>
      <c r="N23" s="16"/>
      <c r="O23" s="15"/>
      <c r="P23" s="26"/>
    </row>
    <row r="24" spans="1:16" ht="15">
      <c r="A24" s="16" t="s">
        <v>15</v>
      </c>
      <c r="B24" s="15">
        <v>7</v>
      </c>
      <c r="C24" s="15"/>
      <c r="D24" s="15"/>
      <c r="E24" s="16"/>
      <c r="F24" s="17"/>
      <c r="G24" s="16"/>
      <c r="H24" s="18"/>
      <c r="I24" s="18"/>
      <c r="J24" s="18"/>
      <c r="K24" s="16"/>
      <c r="L24" s="16"/>
      <c r="M24" s="17">
        <f t="shared" si="1"/>
      </c>
      <c r="N24" s="16"/>
      <c r="O24" s="15"/>
      <c r="P24" s="26"/>
    </row>
    <row r="25" spans="1:16" ht="15">
      <c r="A25" s="16" t="s">
        <v>16</v>
      </c>
      <c r="B25" s="15">
        <v>3</v>
      </c>
      <c r="C25" s="15"/>
      <c r="D25" s="15"/>
      <c r="E25" s="16"/>
      <c r="F25" s="17"/>
      <c r="G25" s="16"/>
      <c r="H25" s="18"/>
      <c r="I25" s="18"/>
      <c r="J25" s="18"/>
      <c r="K25" s="16"/>
      <c r="L25" s="16"/>
      <c r="M25" s="17">
        <f t="shared" si="1"/>
      </c>
      <c r="N25" s="16"/>
      <c r="O25" s="15"/>
      <c r="P25" s="26"/>
    </row>
    <row r="26" spans="1:16" ht="15">
      <c r="A26" s="16" t="s">
        <v>17</v>
      </c>
      <c r="B26" s="15">
        <v>3</v>
      </c>
      <c r="C26" s="15"/>
      <c r="D26" s="15"/>
      <c r="E26" s="16"/>
      <c r="F26" s="17"/>
      <c r="G26" s="16"/>
      <c r="H26" s="18"/>
      <c r="I26" s="18"/>
      <c r="J26" s="18"/>
      <c r="K26" s="16"/>
      <c r="L26" s="16"/>
      <c r="M26" s="17">
        <f t="shared" si="1"/>
      </c>
      <c r="N26" s="16"/>
      <c r="O26" s="15"/>
      <c r="P26" s="26"/>
    </row>
    <row r="27" spans="1:16" ht="15">
      <c r="A27" s="16" t="s">
        <v>20</v>
      </c>
      <c r="B27" s="15">
        <v>1</v>
      </c>
      <c r="C27" s="15"/>
      <c r="D27" s="15"/>
      <c r="E27" s="16"/>
      <c r="F27" s="17"/>
      <c r="G27" s="16"/>
      <c r="H27" s="18"/>
      <c r="I27" s="18"/>
      <c r="J27" s="18"/>
      <c r="K27" s="16"/>
      <c r="L27" s="16"/>
      <c r="M27" s="17"/>
      <c r="N27" s="16"/>
      <c r="O27" s="15"/>
      <c r="P27" s="26"/>
    </row>
    <row r="28" spans="1:16" ht="15">
      <c r="A28" s="16"/>
      <c r="B28" s="15"/>
      <c r="C28" s="15"/>
      <c r="D28" s="15"/>
      <c r="E28" s="16"/>
      <c r="F28" s="17"/>
      <c r="G28" s="16"/>
      <c r="H28" s="18"/>
      <c r="I28" s="18"/>
      <c r="J28" s="18"/>
      <c r="K28" s="16"/>
      <c r="L28" s="16"/>
      <c r="M28" s="17"/>
      <c r="N28" s="16"/>
      <c r="O28" s="15"/>
      <c r="P28" s="26"/>
    </row>
    <row r="29" spans="1:16" ht="15">
      <c r="A29" s="1"/>
      <c r="B29" s="14" t="s">
        <v>30</v>
      </c>
      <c r="C29" s="15"/>
      <c r="D29" s="15"/>
      <c r="E29" s="16"/>
      <c r="F29" s="17"/>
      <c r="G29" s="16"/>
      <c r="H29" s="18"/>
      <c r="I29" s="18"/>
      <c r="J29" s="18"/>
      <c r="K29" s="16"/>
      <c r="L29" s="16"/>
      <c r="M29" s="17">
        <f t="shared" si="1"/>
      </c>
      <c r="N29" s="16"/>
      <c r="O29" s="15"/>
      <c r="P29" s="26"/>
    </row>
    <row r="30" spans="1:16" ht="15">
      <c r="A30" s="14"/>
      <c r="B30" s="27">
        <f>SUM(B5:B23)</f>
        <v>77</v>
      </c>
      <c r="C30" s="27">
        <f>SUM(C5:C23)</f>
        <v>52</v>
      </c>
      <c r="D30" s="27">
        <f>SUM(D5:D23)</f>
        <v>10</v>
      </c>
      <c r="E30" s="27">
        <f>SUM(E5:E23)</f>
        <v>753</v>
      </c>
      <c r="F30" s="17">
        <f>753/42</f>
        <v>17.928571428571427</v>
      </c>
      <c r="G30" s="16" t="s">
        <v>46</v>
      </c>
      <c r="H30" s="27">
        <f>SUM(H5:H23)</f>
        <v>3</v>
      </c>
      <c r="I30" s="27">
        <f>SUM(I5:I23)</f>
        <v>2</v>
      </c>
      <c r="J30" s="29">
        <v>129.4</v>
      </c>
      <c r="K30" s="27">
        <f>SUM(K5:K23)</f>
        <v>39</v>
      </c>
      <c r="L30" s="36">
        <f>SUM(L5:L23)</f>
        <v>1007</v>
      </c>
      <c r="M30" s="17">
        <f t="shared" si="1"/>
        <v>25.82051282051282</v>
      </c>
      <c r="N30" s="23" t="s">
        <v>32</v>
      </c>
      <c r="O30" s="27">
        <f>SUM(O5:O23)</f>
        <v>2</v>
      </c>
      <c r="P30" s="26"/>
    </row>
    <row r="31" ht="15">
      <c r="J31" s="32" t="s">
        <v>51</v>
      </c>
    </row>
  </sheetData>
  <sheetProtection/>
  <mergeCells count="1">
    <mergeCell ref="C1:M1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2021-11-26T20:32:15Z</cp:lastPrinted>
  <dcterms:created xsi:type="dcterms:W3CDTF">2016-11-24T12:13:21Z</dcterms:created>
  <dcterms:modified xsi:type="dcterms:W3CDTF">2021-12-09T15:59:21Z</dcterms:modified>
  <cp:category/>
  <cp:version/>
  <cp:contentType/>
  <cp:contentStatus/>
</cp:coreProperties>
</file>